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P&amp;L" sheetId="2" r:id="rId5"/>
    <sheet state="visible" name="Cashflow" sheetId="3" r:id="rId6"/>
    <sheet state="visible" name="BS" sheetId="4" r:id="rId7"/>
    <sheet state="visible" name="Income" sheetId="5" r:id="rId8"/>
    <sheet state="visible" name="Overheads" sheetId="6" r:id="rId9"/>
    <sheet state="visible" name="Assumptions" sheetId="7" r:id="rId10"/>
    <sheet state="visible" name="Loan schedule" sheetId="8" r:id="rId11"/>
  </sheets>
  <definedNames/>
  <calcPr/>
  <extLst>
    <ext uri="GoogleSheetsCustomDataVersion2">
      <go:sheetsCustomData xmlns:go="http://customooxmlschemas.google.com/" r:id="rId12" roundtripDataChecksum="/dVqrov5Vn0Uhr3RWHAz/lWpkobiNvQe7KhBuLwpQjI="/>
    </ext>
  </extLst>
</workbook>
</file>

<file path=xl/sharedStrings.xml><?xml version="1.0" encoding="utf-8"?>
<sst xmlns="http://schemas.openxmlformats.org/spreadsheetml/2006/main" count="428" uniqueCount="170">
  <si>
    <t>Radix MIDAO Budgeting</t>
  </si>
  <si>
    <t>Three Year Forecast 2026 - 2030</t>
  </si>
  <si>
    <t>What is this analysis supposed to achieve?</t>
  </si>
  <si>
    <t>Financial Snapshot</t>
  </si>
  <si>
    <t>I used to be an accountant by profession, but now i'm mainly an investor in crypto.</t>
  </si>
  <si>
    <t>Year 1</t>
  </si>
  <si>
    <t>Year 2</t>
  </si>
  <si>
    <t>Year 3</t>
  </si>
  <si>
    <t>PROFIT AND LOSS ACCOUNT</t>
  </si>
  <si>
    <t>$</t>
  </si>
  <si>
    <t>Month</t>
  </si>
  <si>
    <t>Radix happens to be one of my favourites.</t>
  </si>
  <si>
    <t>Total Income</t>
  </si>
  <si>
    <t>After the death of the founder, Dan Hughes, in July 2025 and the subsequent</t>
  </si>
  <si>
    <t xml:space="preserve">announcement of the handover of foundation assets to a new decentralised </t>
  </si>
  <si>
    <t>Cash flow</t>
  </si>
  <si>
    <t>Balance Sheet</t>
  </si>
  <si>
    <t>Profit and Loss Account</t>
  </si>
  <si>
    <t>autonomous organisation (a "DAO" - essentially the token holders), I thought it prudent</t>
  </si>
  <si>
    <t>to attempt to assess the going concern (financial viability) of the network.</t>
  </si>
  <si>
    <t>Gross Profit/(Loss)</t>
  </si>
  <si>
    <t>Particularly in light of the foundation not wishing to disclose what its treasury holds</t>
  </si>
  <si>
    <t>which I imagine is a combination of xrd and fiat holdings.</t>
  </si>
  <si>
    <t>Profit before Interest, Tax and Amortisation</t>
  </si>
  <si>
    <t>Balance b/fwd</t>
  </si>
  <si>
    <t>So, the question arose in my mind; would the radix network be able to survive if we assume</t>
  </si>
  <si>
    <t>CASHFLOW</t>
  </si>
  <si>
    <t>that the treasury is zero, simply based on the price of xrd, the xrd emissions, or rewards paid to</t>
  </si>
  <si>
    <t>Opening Cash</t>
  </si>
  <si>
    <t>Fixed assets</t>
  </si>
  <si>
    <t>Turnover</t>
  </si>
  <si>
    <t>Income</t>
  </si>
  <si>
    <t xml:space="preserve">run and secure the network, less the variable costs of doing so together with the costs of the </t>
  </si>
  <si>
    <t>continued development of the network.</t>
  </si>
  <si>
    <t>Operating Cash Inflow/(Outflow)</t>
  </si>
  <si>
    <t>Receipts</t>
  </si>
  <si>
    <t>In a traditional financial analysis the stakeholders would be shareholders (employees and creditors, etc.,</t>
  </si>
  <si>
    <t>Equity Investment</t>
  </si>
  <si>
    <t>can also be stakeholders but let's keep this simple). In proof of stake crypto the stakeholders are</t>
  </si>
  <si>
    <t>Loan Interest</t>
  </si>
  <si>
    <t xml:space="preserve">validators (who run network nodes to process transactions) and investors (token holders) who stake their </t>
  </si>
  <si>
    <t>Capital repayments</t>
  </si>
  <si>
    <t>xrd to validator(s) to secure the network. Investors can run a node and stake their own tokens to it</t>
  </si>
  <si>
    <t>Dividends</t>
  </si>
  <si>
    <t xml:space="preserve">if they wish. So validators can also be token holders. </t>
  </si>
  <si>
    <t>Closing Cash</t>
  </si>
  <si>
    <t>To reward validators for helping secure and maintain the network, they receive xrd rewards called emissions,</t>
  </si>
  <si>
    <t>BALANCE SHEET</t>
  </si>
  <si>
    <t>but to receive these rewards they have to attract investors to stake xrd to their nodes and they do this</t>
  </si>
  <si>
    <t>Fixed Assets</t>
  </si>
  <si>
    <t>by passing on some of these rewards to the investors.</t>
  </si>
  <si>
    <t>Debtors</t>
  </si>
  <si>
    <t>Cash At Bank</t>
  </si>
  <si>
    <t>So, each validator is its own little profit and loss centre; if it receives $210 each month in net rewards</t>
  </si>
  <si>
    <t>Current Assets</t>
  </si>
  <si>
    <t>after it has paid its investors and its server costs $175/mth then it has made a profit of $35.</t>
  </si>
  <si>
    <t>Creditors &lt;= 1 year</t>
  </si>
  <si>
    <t>Current assets</t>
  </si>
  <si>
    <t>Total Assets Less Current Liabilities</t>
  </si>
  <si>
    <t xml:space="preserve">In this analysis I have deliberately looked through this relationship (between investors and validators) </t>
  </si>
  <si>
    <t xml:space="preserve"> Creditors &gt; 1 year</t>
  </si>
  <si>
    <t>to simplify the bigger picture, which is, are the incentives (emissions) sufficient for stakeholders,</t>
  </si>
  <si>
    <t>Net Assets</t>
  </si>
  <si>
    <t>(where stakeholders are investors and validators lumped into one group) after paying the real costs</t>
  </si>
  <si>
    <t>Share Capital and Premium</t>
  </si>
  <si>
    <t>in USD of running and developing the network.</t>
  </si>
  <si>
    <t>Reserves</t>
  </si>
  <si>
    <t>Payments</t>
  </si>
  <si>
    <t>Stakeholders Funds</t>
  </si>
  <si>
    <t>I have satisfied myself, by playing with the assumptions in this model) that the answer is probably, yes.</t>
  </si>
  <si>
    <t xml:space="preserve">Sensitivity analysis -nil (0) income </t>
  </si>
  <si>
    <t>Giles Morris - July 2026</t>
  </si>
  <si>
    <t>Sensitivity analysis - xrd price $</t>
  </si>
  <si>
    <t>Check balance</t>
  </si>
  <si>
    <t>Overheads</t>
  </si>
  <si>
    <t>Cash at bank</t>
  </si>
  <si>
    <t>Total</t>
  </si>
  <si>
    <t>Total Delegated</t>
  </si>
  <si>
    <t>Stake</t>
  </si>
  <si>
    <t>Units/$</t>
  </si>
  <si>
    <t>APY</t>
  </si>
  <si>
    <t>Annual emissions (xrd)</t>
  </si>
  <si>
    <t>Price (xrd/usd)</t>
  </si>
  <si>
    <t>Current liabilities</t>
  </si>
  <si>
    <t>Annual transaction volume (xrd)</t>
  </si>
  <si>
    <t>Average transaction fee (xrd)</t>
  </si>
  <si>
    <t>Fees burned</t>
  </si>
  <si>
    <t>Net emissions p.a.($)</t>
  </si>
  <si>
    <t>Bank overdraft</t>
  </si>
  <si>
    <t>Creditors</t>
  </si>
  <si>
    <t>Monthly</t>
  </si>
  <si>
    <t>Multiple</t>
  </si>
  <si>
    <t>Annual</t>
  </si>
  <si>
    <t>(Note 1)</t>
  </si>
  <si>
    <t>Net current assets/(liabilities)</t>
  </si>
  <si>
    <t>Creditors: amounts falling</t>
  </si>
  <si>
    <t>due after more than one year</t>
  </si>
  <si>
    <t>Net assets</t>
  </si>
  <si>
    <t>/mth</t>
  </si>
  <si>
    <t>Notes</t>
  </si>
  <si>
    <t>1</t>
  </si>
  <si>
    <t>The multiple is to add a contingency cost/multiplier.</t>
  </si>
  <si>
    <t>Share capital and reserves</t>
  </si>
  <si>
    <t>Share capital</t>
  </si>
  <si>
    <t>Profit and loss account</t>
  </si>
  <si>
    <t>Shareholders funds</t>
  </si>
  <si>
    <t>Mortgage capital repayments</t>
  </si>
  <si>
    <t>Net receipts/(payments)</t>
  </si>
  <si>
    <t>Financing costs</t>
  </si>
  <si>
    <t>Assumptions</t>
  </si>
  <si>
    <t>Number</t>
  </si>
  <si>
    <t>Rate $</t>
  </si>
  <si>
    <t>Period</t>
  </si>
  <si>
    <t>Total $</t>
  </si>
  <si>
    <t>Critical costs</t>
  </si>
  <si>
    <t>Infrastructure</t>
  </si>
  <si>
    <t>Validators</t>
  </si>
  <si>
    <t>Gateway/signalling costs</t>
  </si>
  <si>
    <t>Testnet maintenance</t>
  </si>
  <si>
    <t>Websites/webflow</t>
  </si>
  <si>
    <t>App stores</t>
  </si>
  <si>
    <t>Github enterprise</t>
  </si>
  <si>
    <t>Financial</t>
  </si>
  <si>
    <t>Market Makers</t>
  </si>
  <si>
    <t>Administration</t>
  </si>
  <si>
    <t>Balance c/fwd</t>
  </si>
  <si>
    <t>MIDAO</t>
  </si>
  <si>
    <t>Marketing</t>
  </si>
  <si>
    <t>@x</t>
  </si>
  <si>
    <t>Other</t>
  </si>
  <si>
    <t>Development costs</t>
  </si>
  <si>
    <t>Developers</t>
  </si>
  <si>
    <t>CTO/Xi'an 1</t>
  </si>
  <si>
    <t>Xi'an dev 2</t>
  </si>
  <si>
    <t>Radix engine dev 1</t>
  </si>
  <si>
    <t>Radix engine dev 2</t>
  </si>
  <si>
    <t>Radix wallet dev 1</t>
  </si>
  <si>
    <t>Other assumptions</t>
  </si>
  <si>
    <t>VAT</t>
  </si>
  <si>
    <t>not included</t>
  </si>
  <si>
    <t>Property taxes</t>
  </si>
  <si>
    <t>say ??</t>
  </si>
  <si>
    <t>Of fees</t>
  </si>
  <si>
    <t>Income taxes</t>
  </si>
  <si>
    <t>Inflation</t>
  </si>
  <si>
    <t>Interest only (0) or repayment mortgage (1)</t>
  </si>
  <si>
    <t>Finance charge</t>
  </si>
  <si>
    <t>Term (years)</t>
  </si>
  <si>
    <t>Payments/year</t>
  </si>
  <si>
    <t>Regular payment (interest only)</t>
  </si>
  <si>
    <t>Regular payment (interest and capital)</t>
  </si>
  <si>
    <t>Fixed assets cost (incl legal fees)</t>
  </si>
  <si>
    <t>Spare line item</t>
  </si>
  <si>
    <t>Total cost (incl legal fees etc.,)</t>
  </si>
  <si>
    <t>Working capital</t>
  </si>
  <si>
    <t>Loan principal</t>
  </si>
  <si>
    <t>Equity investment</t>
  </si>
  <si>
    <t>Installation</t>
  </si>
  <si>
    <t>spare line item</t>
  </si>
  <si>
    <t>Fees (per hour)</t>
  </si>
  <si>
    <t>Loan repayment schedule</t>
  </si>
  <si>
    <t>Principal</t>
  </si>
  <si>
    <t>Interest</t>
  </si>
  <si>
    <t>Repayment</t>
  </si>
  <si>
    <t>Balance</t>
  </si>
  <si>
    <t>Operating costs</t>
  </si>
  <si>
    <t>Operating profit</t>
  </si>
  <si>
    <t>Net profit</t>
  </si>
  <si>
    <t>Income tax</t>
  </si>
  <si>
    <t>Profit after tax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</si>
</sst>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5">
    <numFmt numFmtId="164" formatCode="_(* #,##0_);_(* \(#,##0\);_(* &quot;-&quot;??_);_(@_)"/>
    <numFmt numFmtId="165" formatCode="dd/mm/yyyy"/>
    <numFmt numFmtId="166" formatCode="D/M/YYYY"/>
    <numFmt numFmtId="167" formatCode="&quot;£&quot;#,##0.00;[Red]\-&quot;£&quot;#,##0.00"/>
    <numFmt numFmtId="168" formatCode="[$-F800]dddd\,\ mmmm\ dd\,\ yyyy"/>
    <numFmt numFmtId="169" formatCode="#,##0\ ;[Red]\(#,##0\);_-* &quot;-&quot;??_-;_-@"/>
    <numFmt numFmtId="170" formatCode="_-* #,##0.00_-;\-* #,##0.00_-;_-* &quot;-&quot;??_-;_-@"/>
    <numFmt numFmtId="171" formatCode="_-* #,##0.0000000_-;\-* #,##0.0000000_-;_-* &quot;-&quot;??_-;_-@"/>
    <numFmt numFmtId="172" formatCode="0.0000000"/>
    <numFmt numFmtId="173" formatCode="_-* #,##0_-;\-* #,##0_-;_-* &quot;-&quot;??_-;_-@"/>
    <numFmt numFmtId="174" formatCode="d mmmm yyyy"/>
    <numFmt numFmtId="175" formatCode="_-* #,##0.000000_-;\-* #,##0.000000_-;_-* &quot;-&quot;??_-;_-@"/>
    <numFmt numFmtId="176" formatCode="_-* #,##0.0_-;\-* #,##0.0_-;_-* &quot;-&quot;??_-;_-@"/>
    <numFmt numFmtId="177" formatCode="0.0000"/>
    <numFmt numFmtId="178" formatCode="_(* #,##0.00_);_(* \(#,##0.00\);_(* &quot;-&quot;??_);_(@_)"/>
  </numFmts>
  <fonts count="12">
    <font>
      <sz val="11.0"/>
      <color theme="1"/>
      <name val="Calibri"/>
      <scheme val="minor"/>
    </font>
    <font>
      <b/>
      <u/>
      <sz val="11.0"/>
      <color theme="1"/>
      <name val="Calibri"/>
    </font>
    <font>
      <b/>
      <color theme="1"/>
      <name val="Calibri"/>
      <scheme val="minor"/>
    </font>
    <font>
      <b/>
      <u/>
      <sz val="11.0"/>
      <color theme="1"/>
      <name val="Calibri"/>
    </font>
    <font>
      <b/>
      <sz val="14.0"/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u/>
      <sz val="11.0"/>
      <color theme="1"/>
      <name val="Calibri"/>
    </font>
    <font>
      <b/>
      <i/>
      <u/>
      <sz val="11.0"/>
      <color theme="1"/>
      <name val="Calibri"/>
    </font>
    <font>
      <color theme="1"/>
      <name val="Calibri"/>
    </font>
    <font>
      <b/>
      <u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3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49" xfId="0" applyFont="1" applyNumberFormat="1"/>
    <xf borderId="0" fillId="0" fontId="4" numFmtId="0" xfId="0" applyAlignment="1" applyFont="1">
      <alignment horizontal="center"/>
    </xf>
    <xf borderId="0" fillId="0" fontId="5" numFmtId="0" xfId="0" applyAlignment="1" applyFont="1">
      <alignment readingOrder="0"/>
    </xf>
    <xf borderId="1" fillId="0" fontId="6" numFmtId="0" xfId="0" applyBorder="1" applyFont="1"/>
    <xf borderId="0" fillId="0" fontId="6" numFmtId="164" xfId="0" applyFont="1" applyNumberFormat="1"/>
    <xf borderId="2" fillId="0" fontId="7" numFmtId="165" xfId="0" applyAlignment="1" applyBorder="1" applyFont="1" applyNumberFormat="1">
      <alignment horizontal="center" vertical="center"/>
    </xf>
    <xf borderId="1" fillId="0" fontId="7" numFmtId="166" xfId="0" applyAlignment="1" applyBorder="1" applyFont="1" applyNumberFormat="1">
      <alignment horizontal="center" vertical="center"/>
    </xf>
    <xf borderId="3" fillId="0" fontId="8" numFmtId="0" xfId="0" applyBorder="1" applyFont="1"/>
    <xf borderId="0" fillId="0" fontId="7" numFmtId="167" xfId="0" applyAlignment="1" applyFont="1" applyNumberFormat="1">
      <alignment horizontal="center"/>
    </xf>
    <xf borderId="0" fillId="0" fontId="7" numFmtId="164" xfId="0" applyAlignment="1" applyFont="1" applyNumberFormat="1">
      <alignment horizontal="center"/>
    </xf>
    <xf borderId="3" fillId="0" fontId="7" numFmtId="166" xfId="0" applyAlignment="1" applyBorder="1" applyFont="1" applyNumberFormat="1">
      <alignment horizontal="center" vertical="center"/>
    </xf>
    <xf borderId="0" fillId="0" fontId="7" numFmtId="0" xfId="0" applyAlignment="1" applyFont="1">
      <alignment horizontal="center"/>
    </xf>
    <xf borderId="4" fillId="0" fontId="6" numFmtId="168" xfId="0" applyAlignment="1" applyBorder="1" applyFont="1" applyNumberFormat="1">
      <alignment horizontal="center"/>
    </xf>
    <xf borderId="3" fillId="0" fontId="6" numFmtId="168" xfId="0" applyAlignment="1" applyBorder="1" applyFont="1" applyNumberFormat="1">
      <alignment horizontal="center"/>
    </xf>
    <xf borderId="3" fillId="0" fontId="7" numFmtId="0" xfId="0" applyBorder="1" applyFont="1"/>
    <xf borderId="5" fillId="0" fontId="7" numFmtId="169" xfId="0" applyBorder="1" applyFont="1" applyNumberFormat="1"/>
    <xf borderId="6" fillId="0" fontId="7" numFmtId="169" xfId="0" applyBorder="1" applyFont="1" applyNumberFormat="1"/>
    <xf borderId="1" fillId="0" fontId="6" numFmtId="49" xfId="0" applyBorder="1" applyFont="1" applyNumberFormat="1"/>
    <xf borderId="4" fillId="0" fontId="6" numFmtId="169" xfId="0" applyBorder="1" applyFont="1" applyNumberFormat="1"/>
    <xf borderId="3" fillId="0" fontId="6" numFmtId="169" xfId="0" applyBorder="1" applyFont="1" applyNumberFormat="1"/>
    <xf borderId="3" fillId="0" fontId="6" numFmtId="49" xfId="0" applyBorder="1" applyFont="1" applyNumberFormat="1"/>
    <xf borderId="7" fillId="0" fontId="7" numFmtId="0" xfId="0" applyBorder="1" applyFont="1"/>
    <xf borderId="8" fillId="0" fontId="7" numFmtId="169" xfId="0" applyBorder="1" applyFont="1" applyNumberFormat="1"/>
    <xf borderId="7" fillId="0" fontId="7" numFmtId="169" xfId="0" applyBorder="1" applyFont="1" applyNumberFormat="1"/>
    <xf borderId="9" fillId="0" fontId="7" numFmtId="0" xfId="0" applyBorder="1" applyFont="1"/>
    <xf borderId="10" fillId="0" fontId="7" numFmtId="169" xfId="0" applyBorder="1" applyFont="1" applyNumberFormat="1"/>
    <xf borderId="11" fillId="0" fontId="7" numFmtId="169" xfId="0" applyBorder="1" applyFont="1" applyNumberFormat="1"/>
    <xf borderId="0" fillId="0" fontId="7" numFmtId="0" xfId="0" applyFont="1"/>
    <xf borderId="12" fillId="0" fontId="6" numFmtId="0" xfId="0" applyBorder="1" applyFont="1"/>
    <xf borderId="13" fillId="0" fontId="4" numFmtId="0" xfId="0" applyAlignment="1" applyBorder="1" applyFont="1">
      <alignment horizontal="center"/>
    </xf>
    <xf borderId="14" fillId="0" fontId="4" numFmtId="0" xfId="0" applyAlignment="1" applyBorder="1" applyFont="1">
      <alignment horizontal="center"/>
    </xf>
    <xf borderId="3" fillId="0" fontId="6" numFmtId="0" xfId="0" applyBorder="1" applyFont="1"/>
    <xf borderId="0" fillId="0" fontId="5" numFmtId="0" xfId="0" applyFont="1"/>
    <xf borderId="13" fillId="0" fontId="6" numFmtId="164" xfId="0" applyBorder="1" applyFont="1" applyNumberFormat="1"/>
    <xf borderId="11" fillId="0" fontId="7" numFmtId="0" xfId="0" applyBorder="1" applyFont="1"/>
    <xf borderId="6" fillId="0" fontId="6" numFmtId="0" xfId="0" applyBorder="1" applyFont="1"/>
    <xf borderId="6" fillId="0" fontId="6" numFmtId="169" xfId="0" applyBorder="1" applyFont="1" applyNumberFormat="1"/>
    <xf borderId="15" fillId="0" fontId="6" numFmtId="164" xfId="0" applyBorder="1" applyFont="1" applyNumberFormat="1"/>
    <xf borderId="16" fillId="0" fontId="6" numFmtId="0" xfId="0" applyBorder="1" applyFont="1"/>
    <xf borderId="16" fillId="0" fontId="6" numFmtId="169" xfId="0" applyBorder="1" applyFont="1" applyNumberFormat="1"/>
    <xf borderId="17" fillId="0" fontId="6" numFmtId="0" xfId="0" applyBorder="1" applyFont="1"/>
    <xf borderId="17" fillId="0" fontId="6" numFmtId="169" xfId="0" applyBorder="1" applyFont="1" applyNumberFormat="1"/>
    <xf borderId="0" fillId="0" fontId="6" numFmtId="170" xfId="0" applyFont="1" applyNumberFormat="1"/>
    <xf borderId="0" fillId="0" fontId="6" numFmtId="171" xfId="0" applyAlignment="1" applyFont="1" applyNumberFormat="1">
      <alignment readingOrder="0"/>
    </xf>
    <xf borderId="0" fillId="0" fontId="6" numFmtId="172" xfId="0" applyFont="1" applyNumberFormat="1"/>
    <xf borderId="0" fillId="0" fontId="9" numFmtId="49" xfId="0" applyFont="1" applyNumberFormat="1"/>
    <xf borderId="0" fillId="0" fontId="6" numFmtId="169" xfId="0" applyFont="1" applyNumberFormat="1"/>
    <xf borderId="18" fillId="0" fontId="7" numFmtId="0" xfId="0" applyBorder="1" applyFont="1"/>
    <xf borderId="1" fillId="0" fontId="7" numFmtId="0" xfId="0" applyBorder="1" applyFont="1"/>
    <xf borderId="0" fillId="0" fontId="2" numFmtId="173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19" fillId="0" fontId="6" numFmtId="0" xfId="0" applyBorder="1" applyFont="1"/>
    <xf borderId="0" fillId="0" fontId="2" numFmtId="0" xfId="0" applyAlignment="1" applyFont="1">
      <alignment horizontal="center" readingOrder="0"/>
    </xf>
    <xf borderId="3" fillId="0" fontId="7" numFmtId="167" xfId="0" applyAlignment="1" applyBorder="1" applyFont="1" applyNumberFormat="1">
      <alignment horizontal="center"/>
    </xf>
    <xf borderId="0" fillId="0" fontId="2" numFmtId="174" xfId="0" applyAlignment="1" applyFont="1" applyNumberFormat="1">
      <alignment horizontal="center" readingOrder="0"/>
    </xf>
    <xf borderId="3" fillId="0" fontId="6" numFmtId="173" xfId="0" applyBorder="1" applyFont="1" applyNumberFormat="1"/>
    <xf borderId="0" fillId="0" fontId="6" numFmtId="173" xfId="0" applyFont="1" applyNumberFormat="1"/>
    <xf borderId="0" fillId="0" fontId="5" numFmtId="10" xfId="0" applyFont="1" applyNumberFormat="1"/>
    <xf borderId="3" fillId="0" fontId="6" numFmtId="175" xfId="0" applyBorder="1" applyFont="1" applyNumberFormat="1"/>
    <xf borderId="0" fillId="0" fontId="6" numFmtId="0" xfId="0" applyFont="1"/>
    <xf borderId="3" fillId="0" fontId="6" numFmtId="9" xfId="0" applyBorder="1" applyFont="1" applyNumberFormat="1"/>
    <xf borderId="0" fillId="0" fontId="10" numFmtId="0" xfId="0" applyFont="1"/>
    <xf borderId="3" fillId="0" fontId="6" numFmtId="170" xfId="0" applyBorder="1" applyFont="1" applyNumberFormat="1"/>
    <xf borderId="9" fillId="0" fontId="7" numFmtId="164" xfId="0" applyBorder="1" applyFont="1" applyNumberFormat="1"/>
    <xf borderId="0" fillId="0" fontId="7" numFmtId="164" xfId="0" applyFont="1" applyNumberFormat="1"/>
    <xf quotePrefix="1" borderId="0" fillId="0" fontId="7" numFmtId="0" xfId="0" applyFont="1"/>
    <xf borderId="0" fillId="0" fontId="6" numFmtId="176" xfId="0" applyFont="1" applyNumberFormat="1"/>
    <xf borderId="20" fillId="0" fontId="6" numFmtId="164" xfId="0" applyBorder="1" applyFont="1" applyNumberFormat="1"/>
    <xf borderId="0" fillId="0" fontId="6" numFmtId="177" xfId="0" applyFont="1" applyNumberFormat="1"/>
    <xf borderId="21" fillId="0" fontId="7" numFmtId="164" xfId="0" applyBorder="1" applyFont="1" applyNumberFormat="1"/>
    <xf quotePrefix="1" borderId="0" fillId="0" fontId="6" numFmtId="0" xfId="0" applyFont="1"/>
    <xf borderId="22" fillId="0" fontId="6" numFmtId="164" xfId="0" applyBorder="1" applyFont="1" applyNumberFormat="1"/>
    <xf borderId="0" fillId="0" fontId="6" numFmtId="173" xfId="0" applyAlignment="1" applyFont="1" applyNumberFormat="1">
      <alignment horizontal="left"/>
    </xf>
    <xf borderId="0" fillId="0" fontId="6" numFmtId="9" xfId="0" applyFont="1" applyNumberFormat="1"/>
    <xf borderId="0" fillId="0" fontId="6" numFmtId="178" xfId="0" applyFont="1" applyNumberFormat="1"/>
    <xf borderId="0" fillId="0" fontId="11" numFmtId="0" xfId="0" applyAlignment="1" applyFont="1">
      <alignment readingOrder="0"/>
    </xf>
    <xf borderId="21" fillId="0" fontId="6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9.71"/>
    <col customWidth="1" min="2" max="4" width="11.71"/>
    <col customWidth="1" min="5" max="26" width="8.71"/>
  </cols>
  <sheetData>
    <row r="1" ht="15.0" customHeight="1">
      <c r="A1" s="1" t="s">
        <v>0</v>
      </c>
    </row>
    <row r="2" ht="15.0" customHeight="1">
      <c r="A2" s="1" t="s">
        <v>1</v>
      </c>
      <c r="F2" s="2" t="s">
        <v>2</v>
      </c>
    </row>
    <row r="3" ht="15.0" customHeight="1">
      <c r="A3" s="1"/>
    </row>
    <row r="4" ht="15.0" customHeight="1">
      <c r="A4" s="3" t="s">
        <v>3</v>
      </c>
      <c r="B4" s="4"/>
      <c r="C4" s="4"/>
      <c r="D4" s="4"/>
      <c r="F4" s="5" t="s">
        <v>4</v>
      </c>
    </row>
    <row r="5" ht="15.0" customHeight="1">
      <c r="A5" s="6"/>
      <c r="B5" s="8" t="s">
        <v>5</v>
      </c>
      <c r="C5" s="9" t="s">
        <v>6</v>
      </c>
      <c r="D5" s="9" t="s">
        <v>7</v>
      </c>
    </row>
    <row r="6" ht="15.0" customHeight="1">
      <c r="A6" s="10" t="s">
        <v>8</v>
      </c>
      <c r="B6" s="11" t="s">
        <v>9</v>
      </c>
      <c r="C6" s="13" t="s">
        <v>9</v>
      </c>
      <c r="D6" s="13" t="s">
        <v>9</v>
      </c>
      <c r="F6" s="5" t="s">
        <v>11</v>
      </c>
    </row>
    <row r="7" ht="15.0" customHeight="1">
      <c r="A7" s="10"/>
      <c r="B7" s="15"/>
      <c r="C7" s="16"/>
      <c r="D7" s="16"/>
    </row>
    <row r="8" ht="15.0" customHeight="1">
      <c r="A8" s="17" t="s">
        <v>12</v>
      </c>
      <c r="B8" s="18">
        <f>SUM('P&amp;L'!D8:O8)</f>
        <v>1008000</v>
      </c>
      <c r="C8" s="19">
        <f>SUM('P&amp;L'!P8:AA8)</f>
        <v>3168000</v>
      </c>
      <c r="D8" s="19">
        <f>SUM('P&amp;L'!AB8:AM8)</f>
        <v>4428000</v>
      </c>
      <c r="F8" s="5" t="s">
        <v>13</v>
      </c>
    </row>
    <row r="9" ht="15.0" customHeight="1">
      <c r="A9" s="20" t="str">
        <f>'P&amp;L'!A12</f>
        <v>Infrastructure</v>
      </c>
      <c r="B9" s="21">
        <f>SUM('P&amp;L'!D13:O18)</f>
        <v>-375684</v>
      </c>
      <c r="C9" s="22">
        <f>SUM('P&amp;L'!P13:AA18)</f>
        <v>-386952</v>
      </c>
      <c r="D9" s="22">
        <f>SUM('P&amp;L'!AB13:AM18)</f>
        <v>-398568</v>
      </c>
      <c r="F9" s="5" t="s">
        <v>14</v>
      </c>
    </row>
    <row r="10" ht="15.0" customHeight="1">
      <c r="A10" s="23" t="str">
        <f>'P&amp;L'!A19</f>
        <v>Financial</v>
      </c>
      <c r="B10" s="21">
        <f>SUM('P&amp;L'!D20:O20)</f>
        <v>-120000</v>
      </c>
      <c r="C10" s="22">
        <f>SUM('P&amp;L'!P20:AA20)</f>
        <v>-185400</v>
      </c>
      <c r="D10" s="22">
        <f>SUM('P&amp;L'!AB20:AM20)</f>
        <v>-254616</v>
      </c>
      <c r="F10" s="5" t="s">
        <v>18</v>
      </c>
    </row>
    <row r="11" ht="15.0" customHeight="1">
      <c r="A11" s="23" t="str">
        <f>'P&amp;L'!A23</f>
        <v>Marketing</v>
      </c>
      <c r="B11" s="21">
        <f>SUM('P&amp;L'!D24:O25)</f>
        <v>-12000</v>
      </c>
      <c r="C11" s="22">
        <f>SUM('P&amp;L'!P24:AA24)</f>
        <v>-12360</v>
      </c>
      <c r="D11" s="22">
        <f>SUM('P&amp;L'!AB24:AM24)</f>
        <v>-12732</v>
      </c>
      <c r="F11" s="5" t="s">
        <v>19</v>
      </c>
    </row>
    <row r="12" ht="15.0" customHeight="1">
      <c r="A12" s="24" t="s">
        <v>20</v>
      </c>
      <c r="B12" s="25">
        <f t="shared" ref="B12:D12" si="1">SUM(B8:B11)</f>
        <v>500316</v>
      </c>
      <c r="C12" s="26">
        <f t="shared" si="1"/>
        <v>2583288</v>
      </c>
      <c r="D12" s="26">
        <f t="shared" si="1"/>
        <v>3762084</v>
      </c>
    </row>
    <row r="13" ht="15.0" customHeight="1">
      <c r="A13" s="23" t="str">
        <f>'P&amp;L'!A28</f>
        <v>Developers</v>
      </c>
      <c r="B13" s="21">
        <f>SUM('P&amp;L'!D29:O34)</f>
        <v>-444000</v>
      </c>
      <c r="C13" s="22">
        <f>SUM('P&amp;L'!P29:AA32)</f>
        <v>-370800</v>
      </c>
      <c r="D13" s="22">
        <f>SUM('P&amp;L'!AB29:AM32)</f>
        <v>-763848</v>
      </c>
      <c r="F13" s="5" t="s">
        <v>21</v>
      </c>
    </row>
    <row r="14" ht="15.0" customHeight="1">
      <c r="A14" s="23" t="str">
        <f>'P&amp;L'!A21</f>
        <v>Administration</v>
      </c>
      <c r="B14" s="21">
        <f>SUM('P&amp;L'!D22:O22)</f>
        <v>-5004</v>
      </c>
      <c r="C14" s="22">
        <f>SUM('P&amp;L'!P22:AA22)</f>
        <v>-5148</v>
      </c>
      <c r="D14" s="22">
        <f>SUM('P&amp;L'!AB22:AM22)</f>
        <v>-5304</v>
      </c>
      <c r="F14" s="5" t="s">
        <v>22</v>
      </c>
    </row>
    <row r="15" ht="15.0" customHeight="1">
      <c r="A15" s="27" t="s">
        <v>23</v>
      </c>
      <c r="B15" s="28">
        <f t="shared" ref="B15:D15" si="2">SUM(B12:B14)</f>
        <v>51312</v>
      </c>
      <c r="C15" s="29">
        <f t="shared" si="2"/>
        <v>2207340</v>
      </c>
      <c r="D15" s="29">
        <f t="shared" si="2"/>
        <v>2992932</v>
      </c>
    </row>
    <row r="16" ht="15.0" customHeight="1">
      <c r="A16" s="31"/>
      <c r="B16" s="32"/>
      <c r="C16" s="32"/>
      <c r="D16" s="33"/>
      <c r="F16" s="5" t="s">
        <v>25</v>
      </c>
    </row>
    <row r="17" ht="15.0" customHeight="1">
      <c r="A17" s="10" t="s">
        <v>26</v>
      </c>
      <c r="B17" s="22"/>
      <c r="C17" s="22"/>
      <c r="D17" s="22"/>
      <c r="F17" s="5" t="s">
        <v>27</v>
      </c>
    </row>
    <row r="18" ht="15.0" customHeight="1">
      <c r="A18" s="34" t="s">
        <v>28</v>
      </c>
      <c r="B18" s="22">
        <f>Cashflow!D7</f>
        <v>0</v>
      </c>
      <c r="C18" s="22">
        <f t="shared" ref="C18:D18" si="3">B26</f>
        <v>59796</v>
      </c>
      <c r="D18" s="22">
        <f t="shared" si="3"/>
        <v>2022462</v>
      </c>
      <c r="F18" s="5" t="s">
        <v>32</v>
      </c>
    </row>
    <row r="19" ht="15.0" customHeight="1">
      <c r="A19" s="34" t="str">
        <f>Cashflow!A14</f>
        <v>Total cost (incl legal fees etc.,)</v>
      </c>
      <c r="B19" s="22">
        <f>Cashflow!D14</f>
        <v>0</v>
      </c>
      <c r="C19" s="22">
        <v>0.0</v>
      </c>
      <c r="D19" s="22">
        <v>0.0</v>
      </c>
      <c r="F19" s="5" t="s">
        <v>33</v>
      </c>
    </row>
    <row r="20" ht="15.0" customHeight="1">
      <c r="A20" s="34" t="s">
        <v>34</v>
      </c>
      <c r="B20" s="22">
        <f>SUM(Cashflow!E12:O38)</f>
        <v>59796</v>
      </c>
      <c r="C20" s="22">
        <f>SUM(Cashflow!P12:AA38)</f>
        <v>1962666</v>
      </c>
      <c r="D20" s="22">
        <f>SUM(Cashflow!AB12:AM38)</f>
        <v>1554696</v>
      </c>
    </row>
    <row r="21" ht="15.0" customHeight="1">
      <c r="A21" s="34" t="str">
        <f>Cashflow!A10</f>
        <v>Loan principal</v>
      </c>
      <c r="B21" s="22">
        <f>Cashflow!D10</f>
        <v>0</v>
      </c>
      <c r="C21" s="22">
        <v>0.0</v>
      </c>
      <c r="D21" s="22">
        <v>0.0</v>
      </c>
      <c r="F21" s="5" t="s">
        <v>36</v>
      </c>
    </row>
    <row r="22" ht="15.0" customHeight="1">
      <c r="A22" s="34" t="s">
        <v>37</v>
      </c>
      <c r="B22" s="22">
        <f>Cashflow!D9</f>
        <v>0</v>
      </c>
      <c r="C22" s="22">
        <v>0.0</v>
      </c>
      <c r="D22" s="22">
        <v>0.0</v>
      </c>
      <c r="F22" s="5" t="s">
        <v>38</v>
      </c>
    </row>
    <row r="23" ht="15.0" customHeight="1">
      <c r="A23" s="34" t="s">
        <v>39</v>
      </c>
      <c r="B23" s="22">
        <f>SUM(Cashflow!D46:O46)</f>
        <v>0</v>
      </c>
      <c r="C23" s="22">
        <f>SUM(Cashflow!P46:AA46)</f>
        <v>0</v>
      </c>
      <c r="D23" s="22">
        <f>SUM(Cashflow!AB46:AM46)</f>
        <v>0</v>
      </c>
      <c r="F23" s="5" t="s">
        <v>40</v>
      </c>
    </row>
    <row r="24" ht="15.0" customHeight="1">
      <c r="A24" s="34" t="s">
        <v>41</v>
      </c>
      <c r="B24" s="22">
        <f>SUM(Cashflow!D40:O40)</f>
        <v>0</v>
      </c>
      <c r="C24" s="22">
        <f>SUM(Cashflow!P40:AA40)</f>
        <v>0</v>
      </c>
      <c r="D24" s="22">
        <f>SUM(Cashflow!AB40:AM40)</f>
        <v>0</v>
      </c>
      <c r="F24" s="5" t="s">
        <v>42</v>
      </c>
    </row>
    <row r="25" ht="15.0" customHeight="1">
      <c r="A25" s="34" t="s">
        <v>43</v>
      </c>
      <c r="B25" s="22">
        <v>0.0</v>
      </c>
      <c r="C25" s="22">
        <v>0.0</v>
      </c>
      <c r="D25" s="22">
        <v>0.0</v>
      </c>
      <c r="F25" s="5" t="s">
        <v>44</v>
      </c>
    </row>
    <row r="26" ht="15.0" customHeight="1">
      <c r="A26" s="37" t="s">
        <v>45</v>
      </c>
      <c r="B26" s="29">
        <f t="shared" ref="B26:D26" si="4">SUM(B18:B25)</f>
        <v>59796</v>
      </c>
      <c r="C26" s="29">
        <f t="shared" si="4"/>
        <v>2022462</v>
      </c>
      <c r="D26" s="29">
        <f t="shared" si="4"/>
        <v>3577158</v>
      </c>
    </row>
    <row r="27" ht="15.0" customHeight="1">
      <c r="A27" s="34"/>
      <c r="B27" s="22"/>
      <c r="C27" s="22"/>
      <c r="D27" s="22"/>
      <c r="F27" s="5" t="s">
        <v>46</v>
      </c>
    </row>
    <row r="28" ht="15.0" customHeight="1">
      <c r="A28" s="10" t="s">
        <v>47</v>
      </c>
      <c r="B28" s="22"/>
      <c r="C28" s="22"/>
      <c r="D28" s="22"/>
      <c r="F28" s="5" t="s">
        <v>48</v>
      </c>
    </row>
    <row r="29" ht="15.0" customHeight="1">
      <c r="A29" s="38" t="s">
        <v>49</v>
      </c>
      <c r="B29" s="39">
        <f>BS!AA11</f>
        <v>0</v>
      </c>
      <c r="C29" s="39">
        <f t="shared" ref="C29:D29" si="5">B29</f>
        <v>0</v>
      </c>
      <c r="D29" s="39">
        <f t="shared" si="5"/>
        <v>0</v>
      </c>
      <c r="F29" s="5" t="s">
        <v>50</v>
      </c>
    </row>
    <row r="30" ht="15.0" customHeight="1">
      <c r="A30" s="34" t="s">
        <v>51</v>
      </c>
      <c r="B30" s="22">
        <f>BS!O13</f>
        <v>84000</v>
      </c>
      <c r="C30" s="22">
        <f>BS!AA13</f>
        <v>264000</v>
      </c>
      <c r="D30" s="22">
        <f>BS!AM13</f>
        <v>1524000</v>
      </c>
    </row>
    <row r="31" ht="15.0" customHeight="1">
      <c r="A31" s="34" t="s">
        <v>52</v>
      </c>
      <c r="B31" s="22">
        <f t="shared" ref="B31:D31" si="6">IF(B26&lt;0,0,B26)</f>
        <v>59796</v>
      </c>
      <c r="C31" s="22">
        <f t="shared" si="6"/>
        <v>2022462</v>
      </c>
      <c r="D31" s="22">
        <f t="shared" si="6"/>
        <v>3577158</v>
      </c>
      <c r="F31" s="5" t="s">
        <v>53</v>
      </c>
    </row>
    <row r="32" ht="15.0" customHeight="1">
      <c r="A32" s="41" t="s">
        <v>54</v>
      </c>
      <c r="B32" s="42">
        <f t="shared" ref="B32:D32" si="7">SUM(B30:B31)</f>
        <v>143796</v>
      </c>
      <c r="C32" s="42">
        <f t="shared" si="7"/>
        <v>2286462</v>
      </c>
      <c r="D32" s="42">
        <f t="shared" si="7"/>
        <v>5101158</v>
      </c>
      <c r="F32" s="5" t="s">
        <v>55</v>
      </c>
    </row>
    <row r="33" ht="15.0" customHeight="1">
      <c r="A33" s="41" t="s">
        <v>56</v>
      </c>
      <c r="B33" s="42">
        <f>SUM(BS!O21)</f>
        <v>-92484</v>
      </c>
      <c r="C33" s="42">
        <f>SUM(BS!AA21)</f>
        <v>-114330</v>
      </c>
      <c r="D33" s="42">
        <f>SUM(BS!AM21)</f>
        <v>-114330</v>
      </c>
    </row>
    <row r="34" ht="15.0" customHeight="1">
      <c r="A34" s="41" t="s">
        <v>58</v>
      </c>
      <c r="B34" s="39">
        <f t="shared" ref="B34:D34" si="8">B29+B32+B33</f>
        <v>51312</v>
      </c>
      <c r="C34" s="39">
        <f t="shared" si="8"/>
        <v>2172132</v>
      </c>
      <c r="D34" s="39">
        <f t="shared" si="8"/>
        <v>4986828</v>
      </c>
      <c r="F34" s="5" t="s">
        <v>59</v>
      </c>
    </row>
    <row r="35" ht="15.0" customHeight="1">
      <c r="A35" s="34" t="s">
        <v>60</v>
      </c>
      <c r="B35" s="22">
        <f>BS!O27</f>
        <v>0</v>
      </c>
      <c r="C35" s="22">
        <f>BS!AA27</f>
        <v>0</v>
      </c>
      <c r="D35" s="22">
        <f>BS!AM27</f>
        <v>0</v>
      </c>
      <c r="F35" s="5" t="s">
        <v>61</v>
      </c>
    </row>
    <row r="36" ht="15.0" customHeight="1">
      <c r="A36" s="37" t="s">
        <v>62</v>
      </c>
      <c r="B36" s="29">
        <f t="shared" ref="B36:D36" si="9">B34+B35</f>
        <v>51312</v>
      </c>
      <c r="C36" s="29">
        <f t="shared" si="9"/>
        <v>2172132</v>
      </c>
      <c r="D36" s="29">
        <f t="shared" si="9"/>
        <v>4986828</v>
      </c>
      <c r="F36" s="5" t="s">
        <v>63</v>
      </c>
    </row>
    <row r="37" ht="15.0" customHeight="1">
      <c r="A37" s="34" t="s">
        <v>64</v>
      </c>
      <c r="B37" s="22">
        <f>BS!O33</f>
        <v>0</v>
      </c>
      <c r="C37" s="22">
        <f>BS!AA33</f>
        <v>0</v>
      </c>
      <c r="D37" s="22">
        <f>BS!Q33</f>
        <v>0</v>
      </c>
      <c r="F37" s="5" t="s">
        <v>65</v>
      </c>
    </row>
    <row r="38" ht="15.0" customHeight="1">
      <c r="A38" s="34" t="s">
        <v>66</v>
      </c>
      <c r="B38" s="22">
        <f>BS!O34</f>
        <v>51312</v>
      </c>
      <c r="C38" s="22">
        <f>BS!AA34</f>
        <v>2172132</v>
      </c>
      <c r="D38" s="22">
        <f>BS!AM34</f>
        <v>4986828</v>
      </c>
    </row>
    <row r="39" ht="15.0" customHeight="1">
      <c r="A39" s="37" t="s">
        <v>68</v>
      </c>
      <c r="B39" s="29">
        <f t="shared" ref="B39:D39" si="10">B37+B38</f>
        <v>51312</v>
      </c>
      <c r="C39" s="29">
        <f t="shared" si="10"/>
        <v>2172132</v>
      </c>
      <c r="D39" s="29">
        <f t="shared" si="10"/>
        <v>4986828</v>
      </c>
      <c r="F39" s="5" t="s">
        <v>69</v>
      </c>
    </row>
    <row r="40" ht="15.0" customHeight="1">
      <c r="A40" s="43"/>
      <c r="B40" s="44"/>
      <c r="C40" s="44"/>
      <c r="D40" s="44"/>
    </row>
    <row r="41" ht="15.0" customHeight="1">
      <c r="A41" s="35" t="s">
        <v>70</v>
      </c>
      <c r="B41" s="45">
        <v>1.0</v>
      </c>
      <c r="C41" s="45">
        <v>1.0</v>
      </c>
      <c r="D41" s="45">
        <v>1.0</v>
      </c>
      <c r="F41" s="2" t="s">
        <v>71</v>
      </c>
    </row>
    <row r="42" ht="15.0" customHeight="1">
      <c r="A42" s="35" t="s">
        <v>72</v>
      </c>
      <c r="B42" s="46">
        <v>0.004</v>
      </c>
      <c r="C42" s="47">
        <f>Income!C22</f>
        <v>0.012</v>
      </c>
      <c r="D42" s="47">
        <f>Income!C34</f>
        <v>0.018</v>
      </c>
    </row>
    <row r="43" ht="15.0" customHeight="1">
      <c r="A43" s="35" t="s">
        <v>73</v>
      </c>
      <c r="B43" s="49">
        <f>B36-BS!O35</f>
        <v>0</v>
      </c>
      <c r="C43" s="49">
        <f>C36-BS!AA35</f>
        <v>0</v>
      </c>
      <c r="D43" s="49">
        <f>D36-BS!AM35</f>
        <v>0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4" width="8.71"/>
    <col customWidth="1" min="15" max="15" width="9.71"/>
    <col customWidth="1" min="16" max="39" width="8.71"/>
  </cols>
  <sheetData>
    <row r="1" ht="14.25" customHeight="1">
      <c r="A1" s="1" t="str">
        <f>Summary!A1</f>
        <v>Radix MIDAO Budgeting</v>
      </c>
    </row>
    <row r="2" ht="14.25" customHeight="1">
      <c r="A2" s="1" t="str">
        <f>Summary!A2</f>
        <v>Three Year Forecast 2026 - 2030</v>
      </c>
    </row>
    <row r="3" ht="14.25" customHeight="1">
      <c r="A3" s="1"/>
    </row>
    <row r="4" ht="14.25" customHeight="1">
      <c r="A4" s="1"/>
      <c r="D4" s="14" t="s">
        <v>10</v>
      </c>
      <c r="E4" s="14" t="s">
        <v>10</v>
      </c>
      <c r="F4" s="14" t="s">
        <v>10</v>
      </c>
      <c r="G4" s="14" t="s">
        <v>10</v>
      </c>
      <c r="H4" s="14" t="s">
        <v>10</v>
      </c>
      <c r="I4" s="14" t="s">
        <v>10</v>
      </c>
      <c r="J4" s="14" t="s">
        <v>10</v>
      </c>
      <c r="K4" s="14" t="s">
        <v>10</v>
      </c>
      <c r="L4" s="14" t="s">
        <v>10</v>
      </c>
      <c r="M4" s="14" t="s">
        <v>10</v>
      </c>
      <c r="N4" s="14" t="s">
        <v>10</v>
      </c>
      <c r="O4" s="14" t="s">
        <v>10</v>
      </c>
      <c r="P4" s="14" t="s">
        <v>10</v>
      </c>
      <c r="Q4" s="14" t="s">
        <v>10</v>
      </c>
      <c r="R4" s="14" t="s">
        <v>10</v>
      </c>
      <c r="S4" s="14" t="s">
        <v>10</v>
      </c>
      <c r="T4" s="14" t="s">
        <v>10</v>
      </c>
      <c r="U4" s="14" t="s">
        <v>10</v>
      </c>
      <c r="V4" s="14" t="s">
        <v>10</v>
      </c>
      <c r="W4" s="14" t="s">
        <v>10</v>
      </c>
      <c r="X4" s="14" t="s">
        <v>10</v>
      </c>
      <c r="Y4" s="14" t="s">
        <v>10</v>
      </c>
      <c r="Z4" s="14" t="s">
        <v>10</v>
      </c>
      <c r="AA4" s="14" t="s">
        <v>10</v>
      </c>
      <c r="AB4" s="14" t="s">
        <v>10</v>
      </c>
      <c r="AC4" s="14" t="s">
        <v>10</v>
      </c>
      <c r="AD4" s="14" t="s">
        <v>10</v>
      </c>
      <c r="AE4" s="14" t="s">
        <v>10</v>
      </c>
      <c r="AF4" s="14" t="s">
        <v>10</v>
      </c>
      <c r="AG4" s="14" t="s">
        <v>10</v>
      </c>
      <c r="AH4" s="14" t="s">
        <v>10</v>
      </c>
      <c r="AI4" s="14" t="s">
        <v>10</v>
      </c>
      <c r="AJ4" s="14" t="s">
        <v>10</v>
      </c>
      <c r="AK4" s="14" t="s">
        <v>10</v>
      </c>
      <c r="AL4" s="14" t="s">
        <v>10</v>
      </c>
      <c r="AM4" s="14" t="s">
        <v>10</v>
      </c>
    </row>
    <row r="5" ht="14.25" customHeight="1">
      <c r="A5" s="1" t="s">
        <v>17</v>
      </c>
      <c r="D5" s="14">
        <v>1.0</v>
      </c>
      <c r="E5" s="14">
        <f t="shared" ref="E5:AM5" si="1">D5+1</f>
        <v>2</v>
      </c>
      <c r="F5" s="14">
        <f t="shared" si="1"/>
        <v>3</v>
      </c>
      <c r="G5" s="14">
        <f t="shared" si="1"/>
        <v>4</v>
      </c>
      <c r="H5" s="14">
        <f t="shared" si="1"/>
        <v>5</v>
      </c>
      <c r="I5" s="14">
        <f t="shared" si="1"/>
        <v>6</v>
      </c>
      <c r="J5" s="14">
        <f t="shared" si="1"/>
        <v>7</v>
      </c>
      <c r="K5" s="14">
        <f t="shared" si="1"/>
        <v>8</v>
      </c>
      <c r="L5" s="14">
        <f t="shared" si="1"/>
        <v>9</v>
      </c>
      <c r="M5" s="14">
        <f t="shared" si="1"/>
        <v>10</v>
      </c>
      <c r="N5" s="14">
        <f t="shared" si="1"/>
        <v>11</v>
      </c>
      <c r="O5" s="14">
        <f t="shared" si="1"/>
        <v>12</v>
      </c>
      <c r="P5" s="14">
        <f t="shared" si="1"/>
        <v>13</v>
      </c>
      <c r="Q5" s="14">
        <f t="shared" si="1"/>
        <v>14</v>
      </c>
      <c r="R5" s="14">
        <f t="shared" si="1"/>
        <v>15</v>
      </c>
      <c r="S5" s="14">
        <f t="shared" si="1"/>
        <v>16</v>
      </c>
      <c r="T5" s="14">
        <f t="shared" si="1"/>
        <v>17</v>
      </c>
      <c r="U5" s="14">
        <f t="shared" si="1"/>
        <v>18</v>
      </c>
      <c r="V5" s="14">
        <f t="shared" si="1"/>
        <v>19</v>
      </c>
      <c r="W5" s="14">
        <f t="shared" si="1"/>
        <v>20</v>
      </c>
      <c r="X5" s="14">
        <f t="shared" si="1"/>
        <v>21</v>
      </c>
      <c r="Y5" s="14">
        <f t="shared" si="1"/>
        <v>22</v>
      </c>
      <c r="Z5" s="14">
        <f t="shared" si="1"/>
        <v>23</v>
      </c>
      <c r="AA5" s="14">
        <f t="shared" si="1"/>
        <v>24</v>
      </c>
      <c r="AB5" s="14">
        <f t="shared" si="1"/>
        <v>25</v>
      </c>
      <c r="AC5" s="14">
        <f t="shared" si="1"/>
        <v>26</v>
      </c>
      <c r="AD5" s="14">
        <f t="shared" si="1"/>
        <v>27</v>
      </c>
      <c r="AE5" s="14">
        <f t="shared" si="1"/>
        <v>28</v>
      </c>
      <c r="AF5" s="14">
        <f t="shared" si="1"/>
        <v>29</v>
      </c>
      <c r="AG5" s="14">
        <f t="shared" si="1"/>
        <v>30</v>
      </c>
      <c r="AH5" s="14">
        <f t="shared" si="1"/>
        <v>31</v>
      </c>
      <c r="AI5" s="14">
        <f t="shared" si="1"/>
        <v>32</v>
      </c>
      <c r="AJ5" s="14">
        <f t="shared" si="1"/>
        <v>33</v>
      </c>
      <c r="AK5" s="14">
        <f t="shared" si="1"/>
        <v>34</v>
      </c>
      <c r="AL5" s="14">
        <f t="shared" si="1"/>
        <v>35</v>
      </c>
      <c r="AM5" s="14">
        <f t="shared" si="1"/>
        <v>36</v>
      </c>
    </row>
    <row r="6" ht="14.25" customHeight="1">
      <c r="D6" s="11" t="s">
        <v>9</v>
      </c>
      <c r="E6" s="11" t="s">
        <v>9</v>
      </c>
      <c r="F6" s="11" t="s">
        <v>9</v>
      </c>
      <c r="G6" s="11" t="s">
        <v>9</v>
      </c>
      <c r="H6" s="11" t="s">
        <v>9</v>
      </c>
      <c r="I6" s="11" t="s">
        <v>9</v>
      </c>
      <c r="J6" s="11" t="s">
        <v>9</v>
      </c>
      <c r="K6" s="11" t="s">
        <v>9</v>
      </c>
      <c r="L6" s="11" t="s">
        <v>9</v>
      </c>
      <c r="M6" s="11" t="s">
        <v>9</v>
      </c>
      <c r="N6" s="11" t="s">
        <v>9</v>
      </c>
      <c r="O6" s="11" t="s">
        <v>9</v>
      </c>
      <c r="P6" s="11" t="s">
        <v>9</v>
      </c>
      <c r="Q6" s="11" t="s">
        <v>9</v>
      </c>
      <c r="R6" s="11" t="s">
        <v>9</v>
      </c>
      <c r="S6" s="11" t="s">
        <v>9</v>
      </c>
      <c r="T6" s="11" t="s">
        <v>9</v>
      </c>
      <c r="U6" s="11" t="s">
        <v>9</v>
      </c>
      <c r="V6" s="11" t="s">
        <v>9</v>
      </c>
      <c r="W6" s="11" t="s">
        <v>9</v>
      </c>
      <c r="X6" s="11" t="s">
        <v>9</v>
      </c>
      <c r="Y6" s="11" t="s">
        <v>9</v>
      </c>
      <c r="Z6" s="11" t="s">
        <v>9</v>
      </c>
      <c r="AA6" s="11" t="s">
        <v>9</v>
      </c>
      <c r="AB6" s="11" t="s">
        <v>9</v>
      </c>
      <c r="AC6" s="11" t="s">
        <v>9</v>
      </c>
      <c r="AD6" s="11" t="s">
        <v>9</v>
      </c>
      <c r="AE6" s="11" t="s">
        <v>9</v>
      </c>
      <c r="AF6" s="11" t="s">
        <v>9</v>
      </c>
      <c r="AG6" s="11" t="s">
        <v>9</v>
      </c>
      <c r="AH6" s="11" t="s">
        <v>9</v>
      </c>
      <c r="AI6" s="11" t="s">
        <v>9</v>
      </c>
      <c r="AJ6" s="11" t="s">
        <v>9</v>
      </c>
      <c r="AK6" s="11" t="s">
        <v>9</v>
      </c>
      <c r="AL6" s="11" t="s">
        <v>9</v>
      </c>
      <c r="AM6" s="11" t="s">
        <v>9</v>
      </c>
    </row>
    <row r="7" ht="14.25" customHeight="1">
      <c r="A7" s="30" t="s">
        <v>30</v>
      </c>
    </row>
    <row r="8" ht="14.25" customHeight="1">
      <c r="A8" s="35" t="s">
        <v>31</v>
      </c>
      <c r="D8" s="36">
        <f>ROUND(Income!$C15/12,0)</f>
        <v>84000</v>
      </c>
      <c r="E8" s="36">
        <f>ROUND(Income!$C15/12,0)</f>
        <v>84000</v>
      </c>
      <c r="F8" s="36">
        <f>ROUND(Income!$C15/12,0)</f>
        <v>84000</v>
      </c>
      <c r="G8" s="36">
        <f>ROUND(Income!$C15/12,0)</f>
        <v>84000</v>
      </c>
      <c r="H8" s="36">
        <f>ROUND(Income!$C15/12,0)</f>
        <v>84000</v>
      </c>
      <c r="I8" s="36">
        <f>ROUND(Income!$C15/12,0)</f>
        <v>84000</v>
      </c>
      <c r="J8" s="36">
        <f>ROUND(Income!$C15/12,0)</f>
        <v>84000</v>
      </c>
      <c r="K8" s="36">
        <f>ROUND(Income!$C15/12,0)</f>
        <v>84000</v>
      </c>
      <c r="L8" s="36">
        <f>ROUND(Income!$C15/12,0)</f>
        <v>84000</v>
      </c>
      <c r="M8" s="36">
        <f>ROUND(Income!$C15/12,0)</f>
        <v>84000</v>
      </c>
      <c r="N8" s="36">
        <f>ROUND(Income!$C15/12,0)</f>
        <v>84000</v>
      </c>
      <c r="O8" s="36">
        <f>ROUND(Income!$C15/12,0)</f>
        <v>84000</v>
      </c>
      <c r="P8" s="36">
        <f>ROUND(Income!$C27/12,0)</f>
        <v>264000</v>
      </c>
      <c r="Q8" s="36">
        <f>ROUND(Income!$C27/12,0)</f>
        <v>264000</v>
      </c>
      <c r="R8" s="36">
        <f>ROUND(Income!$C27/12,0)</f>
        <v>264000</v>
      </c>
      <c r="S8" s="36">
        <f>ROUND(Income!$C27/12,0)</f>
        <v>264000</v>
      </c>
      <c r="T8" s="36">
        <f>ROUND(Income!$C27/12,0)</f>
        <v>264000</v>
      </c>
      <c r="U8" s="36">
        <f>ROUND(Income!$C27/12,0)</f>
        <v>264000</v>
      </c>
      <c r="V8" s="36">
        <f>ROUND(Income!$C27/12,0)</f>
        <v>264000</v>
      </c>
      <c r="W8" s="36">
        <f>ROUND(Income!$C27/12,0)</f>
        <v>264000</v>
      </c>
      <c r="X8" s="36">
        <f>ROUND(Income!$C27/12,0)</f>
        <v>264000</v>
      </c>
      <c r="Y8" s="36">
        <f>ROUND(Income!$C27/12,0)</f>
        <v>264000</v>
      </c>
      <c r="Z8" s="36">
        <f>ROUND(Income!$C27/12,0)</f>
        <v>264000</v>
      </c>
      <c r="AA8" s="36">
        <f>ROUND(Income!$C27/12,0)</f>
        <v>264000</v>
      </c>
      <c r="AB8" s="36">
        <f>ROUND(Income!$C39/12,0)</f>
        <v>369000</v>
      </c>
      <c r="AC8" s="36">
        <f>ROUND(Income!$C39/12,0)</f>
        <v>369000</v>
      </c>
      <c r="AD8" s="36">
        <f>ROUND(Income!$C39/12,0)</f>
        <v>369000</v>
      </c>
      <c r="AE8" s="36">
        <f>ROUND(Income!$C39/12,0)</f>
        <v>369000</v>
      </c>
      <c r="AF8" s="36">
        <f>ROUND(Income!$C39/12,0)</f>
        <v>369000</v>
      </c>
      <c r="AG8" s="36">
        <f>ROUND(Income!$C39/12,0)</f>
        <v>369000</v>
      </c>
      <c r="AH8" s="36">
        <f>ROUND(Income!$C39/12,0)</f>
        <v>369000</v>
      </c>
      <c r="AI8" s="36">
        <f>ROUND(Income!$C39/12,0)</f>
        <v>369000</v>
      </c>
      <c r="AJ8" s="36">
        <f>ROUND(Income!$C39/12,0)</f>
        <v>369000</v>
      </c>
      <c r="AK8" s="36">
        <f>ROUND(Income!$C39/12,0)</f>
        <v>369000</v>
      </c>
      <c r="AL8" s="36">
        <f>ROUND(Income!$C39/12,0)</f>
        <v>369000</v>
      </c>
      <c r="AM8" s="36">
        <f>ROUND(Income!$C39/12,0)</f>
        <v>369000</v>
      </c>
    </row>
    <row r="9" ht="14.25" customHeight="1"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ht="14.25" customHeight="1">
      <c r="A10" s="30" t="s">
        <v>74</v>
      </c>
    </row>
    <row r="11" ht="14.25" customHeight="1">
      <c r="A11" s="30" t="str">
        <f>Overheads!A7</f>
        <v>Critical costs</v>
      </c>
    </row>
    <row r="12" ht="14.25" customHeight="1">
      <c r="A12" s="48" t="str">
        <f>Overheads!A8</f>
        <v>Infrastructure</v>
      </c>
      <c r="D12" s="7">
        <f>-ROUND(Overheads!$F8/12,0)</f>
        <v>0</v>
      </c>
      <c r="E12" s="7">
        <f>-ROUND(Overheads!$F8/12,0)</f>
        <v>0</v>
      </c>
      <c r="F12" s="7">
        <f>-ROUND(Overheads!$F8/12,0)</f>
        <v>0</v>
      </c>
      <c r="G12" s="7">
        <f>-ROUND(Overheads!$F8/12,0)</f>
        <v>0</v>
      </c>
      <c r="H12" s="7">
        <f>-ROUND(Overheads!$F8/12,0)</f>
        <v>0</v>
      </c>
      <c r="I12" s="7">
        <f>-ROUND(Overheads!$F8/12,0)</f>
        <v>0</v>
      </c>
      <c r="J12" s="7">
        <f>-ROUND(Overheads!$F8/12,0)</f>
        <v>0</v>
      </c>
      <c r="K12" s="7">
        <f>-ROUND(Overheads!$F8/12,0)</f>
        <v>0</v>
      </c>
      <c r="L12" s="7">
        <f>-ROUND(Overheads!$F8/12,0)</f>
        <v>0</v>
      </c>
      <c r="M12" s="7">
        <f>-ROUND(Overheads!$F8/12,0)</f>
        <v>0</v>
      </c>
      <c r="N12" s="7">
        <f>-ROUND(Overheads!$F8/12,0)</f>
        <v>0</v>
      </c>
      <c r="O12" s="7">
        <f>-ROUND(Overheads!$F8/12,0)</f>
        <v>0</v>
      </c>
      <c r="P12" s="7">
        <f>-ROUND(Overheads!$J8/12,0)</f>
        <v>0</v>
      </c>
      <c r="Q12" s="7">
        <f>-ROUND(Overheads!$J8/12,0)</f>
        <v>0</v>
      </c>
      <c r="R12" s="7">
        <f>-ROUND(Overheads!$J8/12,0)</f>
        <v>0</v>
      </c>
      <c r="S12" s="7">
        <f>-ROUND(Overheads!$J8/12,0)</f>
        <v>0</v>
      </c>
      <c r="T12" s="7">
        <f>-ROUND(Overheads!$J8/12,0)</f>
        <v>0</v>
      </c>
      <c r="U12" s="7">
        <f>-ROUND(Overheads!$J8/12,0)</f>
        <v>0</v>
      </c>
      <c r="V12" s="7">
        <f>-ROUND(Overheads!$J8/12,0)</f>
        <v>0</v>
      </c>
      <c r="W12" s="7">
        <f>-ROUND(Overheads!$J8/12,0)</f>
        <v>0</v>
      </c>
      <c r="X12" s="7">
        <f>-ROUND(Overheads!$J8/12,0)</f>
        <v>0</v>
      </c>
      <c r="Y12" s="7">
        <f>-ROUND(Overheads!$J8/12,0)</f>
        <v>0</v>
      </c>
      <c r="Z12" s="7">
        <f>-ROUND(Overheads!$J8/12,0)</f>
        <v>0</v>
      </c>
      <c r="AA12" s="7">
        <f>-ROUND(Overheads!$J8/12,0)</f>
        <v>0</v>
      </c>
      <c r="AB12" s="7">
        <f>-ROUND(Overheads!$N8/12,0)</f>
        <v>0</v>
      </c>
      <c r="AC12" s="7">
        <f>-ROUND(Overheads!$N8/12,0)</f>
        <v>0</v>
      </c>
      <c r="AD12" s="7">
        <f>-ROUND(Overheads!$N8/12,0)</f>
        <v>0</v>
      </c>
      <c r="AE12" s="7">
        <f>-ROUND(Overheads!$N8/12,0)</f>
        <v>0</v>
      </c>
      <c r="AF12" s="7">
        <f>-ROUND(Overheads!$N8/12,0)</f>
        <v>0</v>
      </c>
      <c r="AG12" s="7">
        <f>-ROUND(Overheads!$N8/12,0)</f>
        <v>0</v>
      </c>
      <c r="AH12" s="7">
        <f>-ROUND(Overheads!$N8/12,0)</f>
        <v>0</v>
      </c>
      <c r="AI12" s="7">
        <f>-ROUND(Overheads!$N8/12,0)</f>
        <v>0</v>
      </c>
      <c r="AJ12" s="7">
        <f>-ROUND(Overheads!$N8/12,0)</f>
        <v>0</v>
      </c>
      <c r="AK12" s="7">
        <f>-ROUND(Overheads!$N8/12,0)</f>
        <v>0</v>
      </c>
      <c r="AL12" s="7">
        <f>-ROUND(Overheads!$N8/12,0)</f>
        <v>0</v>
      </c>
      <c r="AM12" s="7">
        <f>-ROUND(Overheads!$N8/12,0)</f>
        <v>0</v>
      </c>
    </row>
    <row r="13" ht="14.25" customHeight="1">
      <c r="A13" s="35" t="str">
        <f>Overheads!A9</f>
        <v>Validators</v>
      </c>
      <c r="D13" s="7">
        <f>-ROUND(Overheads!$F9/12,0)</f>
        <v>-20000</v>
      </c>
      <c r="E13" s="7">
        <f>-ROUND(Overheads!$F9/12,0)</f>
        <v>-20000</v>
      </c>
      <c r="F13" s="7">
        <f>-ROUND(Overheads!$F9/12,0)</f>
        <v>-20000</v>
      </c>
      <c r="G13" s="7">
        <f>-ROUND(Overheads!$F9/12,0)</f>
        <v>-20000</v>
      </c>
      <c r="H13" s="7">
        <f>-ROUND(Overheads!$F9/12,0)</f>
        <v>-20000</v>
      </c>
      <c r="I13" s="7">
        <f>-ROUND(Overheads!$F9/12,0)</f>
        <v>-20000</v>
      </c>
      <c r="J13" s="7">
        <f>-ROUND(Overheads!$F9/12,0)</f>
        <v>-20000</v>
      </c>
      <c r="K13" s="7">
        <f>-ROUND(Overheads!$F9/12,0)</f>
        <v>-20000</v>
      </c>
      <c r="L13" s="7">
        <f>-ROUND(Overheads!$F9/12,0)</f>
        <v>-20000</v>
      </c>
      <c r="M13" s="7">
        <f>-ROUND(Overheads!$F9/12,0)</f>
        <v>-20000</v>
      </c>
      <c r="N13" s="7">
        <f>-ROUND(Overheads!$F9/12,0)</f>
        <v>-20000</v>
      </c>
      <c r="O13" s="7">
        <f>-ROUND(Overheads!$F9/12,0)</f>
        <v>-20000</v>
      </c>
      <c r="P13" s="7">
        <f>-ROUND(Overheads!$J9/12,0)</f>
        <v>-20600</v>
      </c>
      <c r="Q13" s="7">
        <f>-ROUND(Overheads!$J9/12,0)</f>
        <v>-20600</v>
      </c>
      <c r="R13" s="7">
        <f>-ROUND(Overheads!$J9/12,0)</f>
        <v>-20600</v>
      </c>
      <c r="S13" s="7">
        <f>-ROUND(Overheads!$J9/12,0)</f>
        <v>-20600</v>
      </c>
      <c r="T13" s="7">
        <f>-ROUND(Overheads!$J9/12,0)</f>
        <v>-20600</v>
      </c>
      <c r="U13" s="7">
        <f>-ROUND(Overheads!$J9/12,0)</f>
        <v>-20600</v>
      </c>
      <c r="V13" s="7">
        <f>-ROUND(Overheads!$J9/12,0)</f>
        <v>-20600</v>
      </c>
      <c r="W13" s="7">
        <f>-ROUND(Overheads!$J9/12,0)</f>
        <v>-20600</v>
      </c>
      <c r="X13" s="7">
        <f>-ROUND(Overheads!$J9/12,0)</f>
        <v>-20600</v>
      </c>
      <c r="Y13" s="7">
        <f>-ROUND(Overheads!$J9/12,0)</f>
        <v>-20600</v>
      </c>
      <c r="Z13" s="7">
        <f>-ROUND(Overheads!$J9/12,0)</f>
        <v>-20600</v>
      </c>
      <c r="AA13" s="7">
        <f>-ROUND(Overheads!$J9/12,0)</f>
        <v>-20600</v>
      </c>
      <c r="AB13" s="7">
        <f>-ROUND(Overheads!$N9/12,0)</f>
        <v>-21218</v>
      </c>
      <c r="AC13" s="7">
        <f>-ROUND(Overheads!$N9/12,0)</f>
        <v>-21218</v>
      </c>
      <c r="AD13" s="7">
        <f>-ROUND(Overheads!$N9/12,0)</f>
        <v>-21218</v>
      </c>
      <c r="AE13" s="7">
        <f>-ROUND(Overheads!$N9/12,0)</f>
        <v>-21218</v>
      </c>
      <c r="AF13" s="7">
        <f>-ROUND(Overheads!$N9/12,0)</f>
        <v>-21218</v>
      </c>
      <c r="AG13" s="7">
        <f>-ROUND(Overheads!$N9/12,0)</f>
        <v>-21218</v>
      </c>
      <c r="AH13" s="7">
        <f>-ROUND(Overheads!$N9/12,0)</f>
        <v>-21218</v>
      </c>
      <c r="AI13" s="7">
        <f>-ROUND(Overheads!$N9/12,0)</f>
        <v>-21218</v>
      </c>
      <c r="AJ13" s="7">
        <f>-ROUND(Overheads!$N9/12,0)</f>
        <v>-21218</v>
      </c>
      <c r="AK13" s="7">
        <f>-ROUND(Overheads!$N9/12,0)</f>
        <v>-21218</v>
      </c>
      <c r="AL13" s="7">
        <f>-ROUND(Overheads!$N9/12,0)</f>
        <v>-21218</v>
      </c>
      <c r="AM13" s="7">
        <f>-ROUND(Overheads!$N9/12,0)</f>
        <v>-21218</v>
      </c>
    </row>
    <row r="14" ht="14.25" customHeight="1">
      <c r="A14" s="35" t="str">
        <f>Overheads!A10</f>
        <v>Gateway/signalling costs</v>
      </c>
      <c r="D14" s="7">
        <f>-ROUND(Overheads!$F10/12,0)</f>
        <v>-10000</v>
      </c>
      <c r="E14" s="7">
        <f>-ROUND(Overheads!$F10/12,0)</f>
        <v>-10000</v>
      </c>
      <c r="F14" s="7">
        <f>-ROUND(Overheads!$F10/12,0)</f>
        <v>-10000</v>
      </c>
      <c r="G14" s="7">
        <f>-ROUND(Overheads!$F10/12,0)</f>
        <v>-10000</v>
      </c>
      <c r="H14" s="7">
        <f>-ROUND(Overheads!$F10/12,0)</f>
        <v>-10000</v>
      </c>
      <c r="I14" s="7">
        <f>-ROUND(Overheads!$F10/12,0)</f>
        <v>-10000</v>
      </c>
      <c r="J14" s="7">
        <f>-ROUND(Overheads!$F10/12,0)</f>
        <v>-10000</v>
      </c>
      <c r="K14" s="7">
        <f>-ROUND(Overheads!$F10/12,0)</f>
        <v>-10000</v>
      </c>
      <c r="L14" s="7">
        <f>-ROUND(Overheads!$F10/12,0)</f>
        <v>-10000</v>
      </c>
      <c r="M14" s="7">
        <f>-ROUND(Overheads!$F10/12,0)</f>
        <v>-10000</v>
      </c>
      <c r="N14" s="7">
        <f>-ROUND(Overheads!$F10/12,0)</f>
        <v>-10000</v>
      </c>
      <c r="O14" s="7">
        <f>-ROUND(Overheads!$F10/12,0)</f>
        <v>-10000</v>
      </c>
      <c r="P14" s="7">
        <f>-ROUND(Overheads!$J10/12,0)</f>
        <v>-10300</v>
      </c>
      <c r="Q14" s="7">
        <f>-ROUND(Overheads!$J10/12,0)</f>
        <v>-10300</v>
      </c>
      <c r="R14" s="7">
        <f>-ROUND(Overheads!$J10/12,0)</f>
        <v>-10300</v>
      </c>
      <c r="S14" s="7">
        <f>-ROUND(Overheads!$J10/12,0)</f>
        <v>-10300</v>
      </c>
      <c r="T14" s="7">
        <f>-ROUND(Overheads!$J10/12,0)</f>
        <v>-10300</v>
      </c>
      <c r="U14" s="7">
        <f>-ROUND(Overheads!$J10/12,0)</f>
        <v>-10300</v>
      </c>
      <c r="V14" s="7">
        <f>-ROUND(Overheads!$J10/12,0)</f>
        <v>-10300</v>
      </c>
      <c r="W14" s="7">
        <f>-ROUND(Overheads!$J10/12,0)</f>
        <v>-10300</v>
      </c>
      <c r="X14" s="7">
        <f>-ROUND(Overheads!$J10/12,0)</f>
        <v>-10300</v>
      </c>
      <c r="Y14" s="7">
        <f>-ROUND(Overheads!$J10/12,0)</f>
        <v>-10300</v>
      </c>
      <c r="Z14" s="7">
        <f>-ROUND(Overheads!$J10/12,0)</f>
        <v>-10300</v>
      </c>
      <c r="AA14" s="7">
        <f>-ROUND(Overheads!$J10/12,0)</f>
        <v>-10300</v>
      </c>
      <c r="AB14" s="7">
        <f>-ROUND(Overheads!$N10/12,0)</f>
        <v>-10609</v>
      </c>
      <c r="AC14" s="7">
        <f>-ROUND(Overheads!$N10/12,0)</f>
        <v>-10609</v>
      </c>
      <c r="AD14" s="7">
        <f>-ROUND(Overheads!$N10/12,0)</f>
        <v>-10609</v>
      </c>
      <c r="AE14" s="7">
        <f>-ROUND(Overheads!$N10/12,0)</f>
        <v>-10609</v>
      </c>
      <c r="AF14" s="7">
        <f>-ROUND(Overheads!$N10/12,0)</f>
        <v>-10609</v>
      </c>
      <c r="AG14" s="7">
        <f>-ROUND(Overheads!$N10/12,0)</f>
        <v>-10609</v>
      </c>
      <c r="AH14" s="7">
        <f>-ROUND(Overheads!$N10/12,0)</f>
        <v>-10609</v>
      </c>
      <c r="AI14" s="7">
        <f>-ROUND(Overheads!$N10/12,0)</f>
        <v>-10609</v>
      </c>
      <c r="AJ14" s="7">
        <f>-ROUND(Overheads!$N10/12,0)</f>
        <v>-10609</v>
      </c>
      <c r="AK14" s="7">
        <f>-ROUND(Overheads!$N10/12,0)</f>
        <v>-10609</v>
      </c>
      <c r="AL14" s="7">
        <f>-ROUND(Overheads!$N10/12,0)</f>
        <v>-10609</v>
      </c>
      <c r="AM14" s="7">
        <f>-ROUND(Overheads!$N10/12,0)</f>
        <v>-10609</v>
      </c>
    </row>
    <row r="15" ht="14.25" customHeight="1">
      <c r="A15" s="62" t="str">
        <f>Overheads!A11</f>
        <v>Testnet maintenance</v>
      </c>
      <c r="B15" s="62"/>
      <c r="C15" s="62"/>
      <c r="D15" s="7">
        <f>-ROUND(Overheads!$F11/12,0)</f>
        <v>-1200</v>
      </c>
      <c r="E15" s="7">
        <f>-ROUND(Overheads!$F11/12,0)</f>
        <v>-1200</v>
      </c>
      <c r="F15" s="7">
        <f>-ROUND(Overheads!$F11/12,0)</f>
        <v>-1200</v>
      </c>
      <c r="G15" s="7">
        <f>-ROUND(Overheads!$F11/12,0)</f>
        <v>-1200</v>
      </c>
      <c r="H15" s="7">
        <f>-ROUND(Overheads!$F11/12,0)</f>
        <v>-1200</v>
      </c>
      <c r="I15" s="7">
        <f>-ROUND(Overheads!$F11/12,0)</f>
        <v>-1200</v>
      </c>
      <c r="J15" s="7">
        <f>-ROUND(Overheads!$F11/12,0)</f>
        <v>-1200</v>
      </c>
      <c r="K15" s="7">
        <f>-ROUND(Overheads!$F11/12,0)</f>
        <v>-1200</v>
      </c>
      <c r="L15" s="7">
        <f>-ROUND(Overheads!$F11/12,0)</f>
        <v>-1200</v>
      </c>
      <c r="M15" s="7">
        <f>-ROUND(Overheads!$F11/12,0)</f>
        <v>-1200</v>
      </c>
      <c r="N15" s="7">
        <f>-ROUND(Overheads!$F11/12,0)</f>
        <v>-1200</v>
      </c>
      <c r="O15" s="7">
        <f>-ROUND(Overheads!$F11/12,0)</f>
        <v>-1200</v>
      </c>
      <c r="P15" s="7">
        <f>-ROUND(Overheads!$J11/12,0)</f>
        <v>-1236</v>
      </c>
      <c r="Q15" s="7">
        <f>-ROUND(Overheads!$J11/12,0)</f>
        <v>-1236</v>
      </c>
      <c r="R15" s="7">
        <f>-ROUND(Overheads!$J11/12,0)</f>
        <v>-1236</v>
      </c>
      <c r="S15" s="7">
        <f>-ROUND(Overheads!$J11/12,0)</f>
        <v>-1236</v>
      </c>
      <c r="T15" s="7">
        <f>-ROUND(Overheads!$J11/12,0)</f>
        <v>-1236</v>
      </c>
      <c r="U15" s="7">
        <f>-ROUND(Overheads!$J11/12,0)</f>
        <v>-1236</v>
      </c>
      <c r="V15" s="7">
        <f>-ROUND(Overheads!$J11/12,0)</f>
        <v>-1236</v>
      </c>
      <c r="W15" s="7">
        <f>-ROUND(Overheads!$J11/12,0)</f>
        <v>-1236</v>
      </c>
      <c r="X15" s="7">
        <f>-ROUND(Overheads!$J11/12,0)</f>
        <v>-1236</v>
      </c>
      <c r="Y15" s="7">
        <f>-ROUND(Overheads!$J11/12,0)</f>
        <v>-1236</v>
      </c>
      <c r="Z15" s="7">
        <f>-ROUND(Overheads!$J11/12,0)</f>
        <v>-1236</v>
      </c>
      <c r="AA15" s="7">
        <f>-ROUND(Overheads!$J11/12,0)</f>
        <v>-1236</v>
      </c>
      <c r="AB15" s="7">
        <f>-ROUND(Overheads!$N11/12,0)</f>
        <v>-1273</v>
      </c>
      <c r="AC15" s="7">
        <f>-ROUND(Overheads!$N11/12,0)</f>
        <v>-1273</v>
      </c>
      <c r="AD15" s="7">
        <f>-ROUND(Overheads!$N11/12,0)</f>
        <v>-1273</v>
      </c>
      <c r="AE15" s="7">
        <f>-ROUND(Overheads!$N11/12,0)</f>
        <v>-1273</v>
      </c>
      <c r="AF15" s="7">
        <f>-ROUND(Overheads!$N11/12,0)</f>
        <v>-1273</v>
      </c>
      <c r="AG15" s="7">
        <f>-ROUND(Overheads!$N11/12,0)</f>
        <v>-1273</v>
      </c>
      <c r="AH15" s="7">
        <f>-ROUND(Overheads!$N11/12,0)</f>
        <v>-1273</v>
      </c>
      <c r="AI15" s="7">
        <f>-ROUND(Overheads!$N11/12,0)</f>
        <v>-1273</v>
      </c>
      <c r="AJ15" s="7">
        <f>-ROUND(Overheads!$N11/12,0)</f>
        <v>-1273</v>
      </c>
      <c r="AK15" s="7">
        <f>-ROUND(Overheads!$N11/12,0)</f>
        <v>-1273</v>
      </c>
      <c r="AL15" s="7">
        <f>-ROUND(Overheads!$N11/12,0)</f>
        <v>-1273</v>
      </c>
      <c r="AM15" s="7">
        <f>-ROUND(Overheads!$N11/12,0)</f>
        <v>-1273</v>
      </c>
    </row>
    <row r="16" ht="14.25" customHeight="1">
      <c r="A16" s="35" t="str">
        <f>Overheads!A12</f>
        <v>Websites/webflow</v>
      </c>
      <c r="D16" s="7">
        <f>-ROUND(Overheads!$F12/12,0)</f>
        <v>-40</v>
      </c>
      <c r="E16" s="7">
        <f>-ROUND(Overheads!$F12/12,0)</f>
        <v>-40</v>
      </c>
      <c r="F16" s="7">
        <f>-ROUND(Overheads!$F12/12,0)</f>
        <v>-40</v>
      </c>
      <c r="G16" s="7">
        <f>-ROUND(Overheads!$F12/12,0)</f>
        <v>-40</v>
      </c>
      <c r="H16" s="7">
        <f>-ROUND(Overheads!$F12/12,0)</f>
        <v>-40</v>
      </c>
      <c r="I16" s="7">
        <f>-ROUND(Overheads!$F12/12,0)</f>
        <v>-40</v>
      </c>
      <c r="J16" s="7">
        <f>-ROUND(Overheads!$F12/12,0)</f>
        <v>-40</v>
      </c>
      <c r="K16" s="7">
        <f>-ROUND(Overheads!$F12/12,0)</f>
        <v>-40</v>
      </c>
      <c r="L16" s="7">
        <f>-ROUND(Overheads!$F12/12,0)</f>
        <v>-40</v>
      </c>
      <c r="M16" s="7">
        <f>-ROUND(Overheads!$F12/12,0)</f>
        <v>-40</v>
      </c>
      <c r="N16" s="7">
        <f>-ROUND(Overheads!$F12/12,0)</f>
        <v>-40</v>
      </c>
      <c r="O16" s="7">
        <f>-ROUND(Overheads!$F12/12,0)</f>
        <v>-40</v>
      </c>
      <c r="P16" s="7">
        <f>-ROUND(Overheads!$J12/12,0)</f>
        <v>-41</v>
      </c>
      <c r="Q16" s="7">
        <f>-ROUND(Overheads!$J12/12,0)</f>
        <v>-41</v>
      </c>
      <c r="R16" s="7">
        <f>-ROUND(Overheads!$J12/12,0)</f>
        <v>-41</v>
      </c>
      <c r="S16" s="7">
        <f>-ROUND(Overheads!$J12/12,0)</f>
        <v>-41</v>
      </c>
      <c r="T16" s="7">
        <f>-ROUND(Overheads!$J12/12,0)</f>
        <v>-41</v>
      </c>
      <c r="U16" s="7">
        <f>-ROUND(Overheads!$J12/12,0)</f>
        <v>-41</v>
      </c>
      <c r="V16" s="7">
        <f>-ROUND(Overheads!$J12/12,0)</f>
        <v>-41</v>
      </c>
      <c r="W16" s="7">
        <f>-ROUND(Overheads!$J12/12,0)</f>
        <v>-41</v>
      </c>
      <c r="X16" s="7">
        <f>-ROUND(Overheads!$J12/12,0)</f>
        <v>-41</v>
      </c>
      <c r="Y16" s="7">
        <f>-ROUND(Overheads!$J12/12,0)</f>
        <v>-41</v>
      </c>
      <c r="Z16" s="7">
        <f>-ROUND(Overheads!$J12/12,0)</f>
        <v>-41</v>
      </c>
      <c r="AA16" s="7">
        <f>-ROUND(Overheads!$J12/12,0)</f>
        <v>-41</v>
      </c>
      <c r="AB16" s="7">
        <f>-ROUND(Overheads!$N12/12,0)</f>
        <v>-42</v>
      </c>
      <c r="AC16" s="7">
        <f>-ROUND(Overheads!$N12/12,0)</f>
        <v>-42</v>
      </c>
      <c r="AD16" s="7">
        <f>-ROUND(Overheads!$N12/12,0)</f>
        <v>-42</v>
      </c>
      <c r="AE16" s="7">
        <f>-ROUND(Overheads!$N12/12,0)</f>
        <v>-42</v>
      </c>
      <c r="AF16" s="7">
        <f>-ROUND(Overheads!$N12/12,0)</f>
        <v>-42</v>
      </c>
      <c r="AG16" s="7">
        <f>-ROUND(Overheads!$N12/12,0)</f>
        <v>-42</v>
      </c>
      <c r="AH16" s="7">
        <f>-ROUND(Overheads!$N12/12,0)</f>
        <v>-42</v>
      </c>
      <c r="AI16" s="7">
        <f>-ROUND(Overheads!$N12/12,0)</f>
        <v>-42</v>
      </c>
      <c r="AJ16" s="7">
        <f>-ROUND(Overheads!$N12/12,0)</f>
        <v>-42</v>
      </c>
      <c r="AK16" s="7">
        <f>-ROUND(Overheads!$N12/12,0)</f>
        <v>-42</v>
      </c>
      <c r="AL16" s="7">
        <f>-ROUND(Overheads!$N12/12,0)</f>
        <v>-42</v>
      </c>
      <c r="AM16" s="7">
        <f>-ROUND(Overheads!$N12/12,0)</f>
        <v>-42</v>
      </c>
    </row>
    <row r="17" ht="14.25" customHeight="1">
      <c r="A17" s="35" t="str">
        <f>Overheads!A13</f>
        <v>App stores</v>
      </c>
      <c r="D17" s="7">
        <f>-ROUND(Overheads!$F13/12,0)</f>
        <v>-25</v>
      </c>
      <c r="E17" s="7">
        <f>-ROUND(Overheads!$F13/12,0)</f>
        <v>-25</v>
      </c>
      <c r="F17" s="7">
        <f>-ROUND(Overheads!$F13/12,0)</f>
        <v>-25</v>
      </c>
      <c r="G17" s="7">
        <f>-ROUND(Overheads!$F13/12,0)</f>
        <v>-25</v>
      </c>
      <c r="H17" s="7">
        <f>-ROUND(Overheads!$F13/12,0)</f>
        <v>-25</v>
      </c>
      <c r="I17" s="7">
        <f>-ROUND(Overheads!$F13/12,0)</f>
        <v>-25</v>
      </c>
      <c r="J17" s="7">
        <f>-ROUND(Overheads!$F13/12,0)</f>
        <v>-25</v>
      </c>
      <c r="K17" s="7">
        <f>-ROUND(Overheads!$F13/12,0)</f>
        <v>-25</v>
      </c>
      <c r="L17" s="7">
        <f>-ROUND(Overheads!$F13/12,0)</f>
        <v>-25</v>
      </c>
      <c r="M17" s="7">
        <f>-ROUND(Overheads!$F13/12,0)</f>
        <v>-25</v>
      </c>
      <c r="N17" s="7">
        <f>-ROUND(Overheads!$F13/12,0)</f>
        <v>-25</v>
      </c>
      <c r="O17" s="7">
        <f>-ROUND(Overheads!$F13/12,0)</f>
        <v>-25</v>
      </c>
      <c r="P17" s="7">
        <f>-ROUND(Overheads!$J13/12,0)</f>
        <v>-26</v>
      </c>
      <c r="Q17" s="7">
        <f>-ROUND(Overheads!$J13/12,0)</f>
        <v>-26</v>
      </c>
      <c r="R17" s="7">
        <f>-ROUND(Overheads!$J13/12,0)</f>
        <v>-26</v>
      </c>
      <c r="S17" s="7">
        <f>-ROUND(Overheads!$J13/12,0)</f>
        <v>-26</v>
      </c>
      <c r="T17" s="7">
        <f>-ROUND(Overheads!$J13/12,0)</f>
        <v>-26</v>
      </c>
      <c r="U17" s="7">
        <f>-ROUND(Overheads!$J13/12,0)</f>
        <v>-26</v>
      </c>
      <c r="V17" s="7">
        <f>-ROUND(Overheads!$J13/12,0)</f>
        <v>-26</v>
      </c>
      <c r="W17" s="7">
        <f>-ROUND(Overheads!$J13/12,0)</f>
        <v>-26</v>
      </c>
      <c r="X17" s="7">
        <f>-ROUND(Overheads!$J13/12,0)</f>
        <v>-26</v>
      </c>
      <c r="Y17" s="7">
        <f>-ROUND(Overheads!$J13/12,0)</f>
        <v>-26</v>
      </c>
      <c r="Z17" s="7">
        <f>-ROUND(Overheads!$J13/12,0)</f>
        <v>-26</v>
      </c>
      <c r="AA17" s="7">
        <f>-ROUND(Overheads!$J13/12,0)</f>
        <v>-26</v>
      </c>
      <c r="AB17" s="7">
        <f>-ROUND(Overheads!$N13/12,0)</f>
        <v>-27</v>
      </c>
      <c r="AC17" s="7">
        <f>-ROUND(Overheads!$N13/12,0)</f>
        <v>-27</v>
      </c>
      <c r="AD17" s="7">
        <f>-ROUND(Overheads!$N13/12,0)</f>
        <v>-27</v>
      </c>
      <c r="AE17" s="7">
        <f>-ROUND(Overheads!$N13/12,0)</f>
        <v>-27</v>
      </c>
      <c r="AF17" s="7">
        <f>-ROUND(Overheads!$N13/12,0)</f>
        <v>-27</v>
      </c>
      <c r="AG17" s="7">
        <f>-ROUND(Overheads!$N13/12,0)</f>
        <v>-27</v>
      </c>
      <c r="AH17" s="7">
        <f>-ROUND(Overheads!$N13/12,0)</f>
        <v>-27</v>
      </c>
      <c r="AI17" s="7">
        <f>-ROUND(Overheads!$N13/12,0)</f>
        <v>-27</v>
      </c>
      <c r="AJ17" s="7">
        <f>-ROUND(Overheads!$N13/12,0)</f>
        <v>-27</v>
      </c>
      <c r="AK17" s="7">
        <f>-ROUND(Overheads!$N13/12,0)</f>
        <v>-27</v>
      </c>
      <c r="AL17" s="7">
        <f>-ROUND(Overheads!$N13/12,0)</f>
        <v>-27</v>
      </c>
      <c r="AM17" s="7">
        <f>-ROUND(Overheads!$N13/12,0)</f>
        <v>-27</v>
      </c>
    </row>
    <row r="18" ht="14.25" customHeight="1">
      <c r="A18" s="35" t="str">
        <f>Overheads!A14</f>
        <v>Github enterprise</v>
      </c>
      <c r="D18" s="7">
        <f>-ROUND(Overheads!$F14/12,0)</f>
        <v>-42</v>
      </c>
      <c r="E18" s="7">
        <f>-ROUND(Overheads!$F14/12,0)</f>
        <v>-42</v>
      </c>
      <c r="F18" s="7">
        <f>-ROUND(Overheads!$F14/12,0)</f>
        <v>-42</v>
      </c>
      <c r="G18" s="7">
        <f>-ROUND(Overheads!$F14/12,0)</f>
        <v>-42</v>
      </c>
      <c r="H18" s="7">
        <f>-ROUND(Overheads!$F14/12,0)</f>
        <v>-42</v>
      </c>
      <c r="I18" s="7">
        <f>-ROUND(Overheads!$F14/12,0)</f>
        <v>-42</v>
      </c>
      <c r="J18" s="7">
        <f>-ROUND(Overheads!$F14/12,0)</f>
        <v>-42</v>
      </c>
      <c r="K18" s="7">
        <f>-ROUND(Overheads!$F14/12,0)</f>
        <v>-42</v>
      </c>
      <c r="L18" s="7">
        <f>-ROUND(Overheads!$F14/12,0)</f>
        <v>-42</v>
      </c>
      <c r="M18" s="7">
        <f>-ROUND(Overheads!$F14/12,0)</f>
        <v>-42</v>
      </c>
      <c r="N18" s="7">
        <f>-ROUND(Overheads!$F14/12,0)</f>
        <v>-42</v>
      </c>
      <c r="O18" s="7">
        <f>-ROUND(Overheads!$F14/12,0)</f>
        <v>-42</v>
      </c>
      <c r="P18" s="7">
        <f>-ROUND(Overheads!$J14/12,0)</f>
        <v>-43</v>
      </c>
      <c r="Q18" s="7">
        <f>-ROUND(Overheads!$J14/12,0)</f>
        <v>-43</v>
      </c>
      <c r="R18" s="7">
        <f>-ROUND(Overheads!$J14/12,0)</f>
        <v>-43</v>
      </c>
      <c r="S18" s="7">
        <f>-ROUND(Overheads!$J14/12,0)</f>
        <v>-43</v>
      </c>
      <c r="T18" s="7">
        <f>-ROUND(Overheads!$J14/12,0)</f>
        <v>-43</v>
      </c>
      <c r="U18" s="7">
        <f>-ROUND(Overheads!$J14/12,0)</f>
        <v>-43</v>
      </c>
      <c r="V18" s="7">
        <f>-ROUND(Overheads!$J14/12,0)</f>
        <v>-43</v>
      </c>
      <c r="W18" s="7">
        <f>-ROUND(Overheads!$J14/12,0)</f>
        <v>-43</v>
      </c>
      <c r="X18" s="7">
        <f>-ROUND(Overheads!$J14/12,0)</f>
        <v>-43</v>
      </c>
      <c r="Y18" s="7">
        <f>-ROUND(Overheads!$J14/12,0)</f>
        <v>-43</v>
      </c>
      <c r="Z18" s="7">
        <f>-ROUND(Overheads!$J14/12,0)</f>
        <v>-43</v>
      </c>
      <c r="AA18" s="7">
        <f>-ROUND(Overheads!$J14/12,0)</f>
        <v>-43</v>
      </c>
      <c r="AB18" s="7">
        <f>-ROUND(Overheads!$N14/12,0)</f>
        <v>-45</v>
      </c>
      <c r="AC18" s="7">
        <f>-ROUND(Overheads!$N14/12,0)</f>
        <v>-45</v>
      </c>
      <c r="AD18" s="7">
        <f>-ROUND(Overheads!$N14/12,0)</f>
        <v>-45</v>
      </c>
      <c r="AE18" s="7">
        <f>-ROUND(Overheads!$N14/12,0)</f>
        <v>-45</v>
      </c>
      <c r="AF18" s="7">
        <f>-ROUND(Overheads!$N14/12,0)</f>
        <v>-45</v>
      </c>
      <c r="AG18" s="7">
        <f>-ROUND(Overheads!$N14/12,0)</f>
        <v>-45</v>
      </c>
      <c r="AH18" s="7">
        <f>-ROUND(Overheads!$N14/12,0)</f>
        <v>-45</v>
      </c>
      <c r="AI18" s="7">
        <f>-ROUND(Overheads!$N14/12,0)</f>
        <v>-45</v>
      </c>
      <c r="AJ18" s="7">
        <f>-ROUND(Overheads!$N14/12,0)</f>
        <v>-45</v>
      </c>
      <c r="AK18" s="7">
        <f>-ROUND(Overheads!$N14/12,0)</f>
        <v>-45</v>
      </c>
      <c r="AL18" s="7">
        <f>-ROUND(Overheads!$N14/12,0)</f>
        <v>-45</v>
      </c>
      <c r="AM18" s="7">
        <f>-ROUND(Overheads!$N14/12,0)</f>
        <v>-45</v>
      </c>
    </row>
    <row r="19" ht="14.25" customHeight="1">
      <c r="A19" s="48" t="str">
        <f>Overheads!A15</f>
        <v>Financial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ht="14.25" customHeight="1">
      <c r="A20" s="35" t="str">
        <f>Overheads!A16</f>
        <v>Market Makers</v>
      </c>
      <c r="D20" s="7">
        <f>-ROUND(Overheads!$F16/12,0)</f>
        <v>-10000</v>
      </c>
      <c r="E20" s="7">
        <f>-ROUND(Overheads!$F16/12,0)</f>
        <v>-10000</v>
      </c>
      <c r="F20" s="7">
        <f>-ROUND(Overheads!$F16/12,0)</f>
        <v>-10000</v>
      </c>
      <c r="G20" s="7">
        <f>-ROUND(Overheads!$F16/12,0)</f>
        <v>-10000</v>
      </c>
      <c r="H20" s="7">
        <f>-ROUND(Overheads!$F16/12,0)</f>
        <v>-10000</v>
      </c>
      <c r="I20" s="7">
        <f>-ROUND(Overheads!$F16/12,0)</f>
        <v>-10000</v>
      </c>
      <c r="J20" s="7">
        <f>-ROUND(Overheads!$F16/12,0)</f>
        <v>-10000</v>
      </c>
      <c r="K20" s="7">
        <f>-ROUND(Overheads!$F16/12,0)</f>
        <v>-10000</v>
      </c>
      <c r="L20" s="7">
        <f>-ROUND(Overheads!$F16/12,0)</f>
        <v>-10000</v>
      </c>
      <c r="M20" s="7">
        <f>-ROUND(Overheads!$F16/12,0)</f>
        <v>-10000</v>
      </c>
      <c r="N20" s="7">
        <f>-ROUND(Overheads!$F16/12,0)</f>
        <v>-10000</v>
      </c>
      <c r="O20" s="7">
        <f>-ROUND(Overheads!$F16/12,0)</f>
        <v>-10000</v>
      </c>
      <c r="P20" s="7">
        <f>-ROUND(Overheads!$J16/12,0)</f>
        <v>-15450</v>
      </c>
      <c r="Q20" s="7">
        <f>-ROUND(Overheads!$J16/12,0)</f>
        <v>-15450</v>
      </c>
      <c r="R20" s="7">
        <f>-ROUND(Overheads!$J16/12,0)</f>
        <v>-15450</v>
      </c>
      <c r="S20" s="7">
        <f>-ROUND(Overheads!$J16/12,0)</f>
        <v>-15450</v>
      </c>
      <c r="T20" s="7">
        <f>-ROUND(Overheads!$J16/12,0)</f>
        <v>-15450</v>
      </c>
      <c r="U20" s="7">
        <f>-ROUND(Overheads!$J16/12,0)</f>
        <v>-15450</v>
      </c>
      <c r="V20" s="7">
        <f>-ROUND(Overheads!$J16/12,0)</f>
        <v>-15450</v>
      </c>
      <c r="W20" s="7">
        <f>-ROUND(Overheads!$J16/12,0)</f>
        <v>-15450</v>
      </c>
      <c r="X20" s="7">
        <f>-ROUND(Overheads!$J16/12,0)</f>
        <v>-15450</v>
      </c>
      <c r="Y20" s="7">
        <f>-ROUND(Overheads!$J16/12,0)</f>
        <v>-15450</v>
      </c>
      <c r="Z20" s="7">
        <f>-ROUND(Overheads!$J16/12,0)</f>
        <v>-15450</v>
      </c>
      <c r="AA20" s="7">
        <f>-ROUND(Overheads!$J16/12,0)</f>
        <v>-15450</v>
      </c>
      <c r="AB20" s="7">
        <f>-ROUND(Overheads!$N16/12,0)</f>
        <v>-21218</v>
      </c>
      <c r="AC20" s="7">
        <f>-ROUND(Overheads!$N16/12,0)</f>
        <v>-21218</v>
      </c>
      <c r="AD20" s="7">
        <f>-ROUND(Overheads!$N16/12,0)</f>
        <v>-21218</v>
      </c>
      <c r="AE20" s="7">
        <f>-ROUND(Overheads!$N16/12,0)</f>
        <v>-21218</v>
      </c>
      <c r="AF20" s="7">
        <f>-ROUND(Overheads!$N16/12,0)</f>
        <v>-21218</v>
      </c>
      <c r="AG20" s="7">
        <f>-ROUND(Overheads!$N16/12,0)</f>
        <v>-21218</v>
      </c>
      <c r="AH20" s="7">
        <f>-ROUND(Overheads!$N16/12,0)</f>
        <v>-21218</v>
      </c>
      <c r="AI20" s="7">
        <f>-ROUND(Overheads!$N16/12,0)</f>
        <v>-21218</v>
      </c>
      <c r="AJ20" s="7">
        <f>-ROUND(Overheads!$N16/12,0)</f>
        <v>-21218</v>
      </c>
      <c r="AK20" s="7">
        <f>-ROUND(Overheads!$N16/12,0)</f>
        <v>-21218</v>
      </c>
      <c r="AL20" s="7">
        <f>-ROUND(Overheads!$N16/12,0)</f>
        <v>-21218</v>
      </c>
      <c r="AM20" s="7">
        <f>-ROUND(Overheads!$N16/12,0)</f>
        <v>-21218</v>
      </c>
    </row>
    <row r="21" ht="14.25" customHeight="1">
      <c r="A21" s="48" t="str">
        <f>Overheads!A17</f>
        <v>Administration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ht="14.25" customHeight="1">
      <c r="A22" s="35" t="str">
        <f>Overheads!A18</f>
        <v>MIDAO</v>
      </c>
      <c r="D22" s="7">
        <f>-ROUND(Overheads!$F18/12,0)</f>
        <v>-417</v>
      </c>
      <c r="E22" s="7">
        <f>-ROUND(Overheads!$F18/12,0)</f>
        <v>-417</v>
      </c>
      <c r="F22" s="7">
        <f>-ROUND(Overheads!$F18/12,0)</f>
        <v>-417</v>
      </c>
      <c r="G22" s="7">
        <f>-ROUND(Overheads!$F18/12,0)</f>
        <v>-417</v>
      </c>
      <c r="H22" s="7">
        <f>-ROUND(Overheads!$F18/12,0)</f>
        <v>-417</v>
      </c>
      <c r="I22" s="7">
        <f>-ROUND(Overheads!$F18/12,0)</f>
        <v>-417</v>
      </c>
      <c r="J22" s="7">
        <f>-ROUND(Overheads!$F18/12,0)</f>
        <v>-417</v>
      </c>
      <c r="K22" s="7">
        <f>-ROUND(Overheads!$F18/12,0)</f>
        <v>-417</v>
      </c>
      <c r="L22" s="7">
        <f>-ROUND(Overheads!$F18/12,0)</f>
        <v>-417</v>
      </c>
      <c r="M22" s="7">
        <f>-ROUND(Overheads!$F18/12,0)</f>
        <v>-417</v>
      </c>
      <c r="N22" s="7">
        <f>-ROUND(Overheads!$F18/12,0)</f>
        <v>-417</v>
      </c>
      <c r="O22" s="7">
        <f>-ROUND(Overheads!$F18/12,0)</f>
        <v>-417</v>
      </c>
      <c r="P22" s="7">
        <f>-ROUND(Overheads!$J18/12,0)</f>
        <v>-429</v>
      </c>
      <c r="Q22" s="7">
        <f>-ROUND(Overheads!$J18/12,0)</f>
        <v>-429</v>
      </c>
      <c r="R22" s="7">
        <f>-ROUND(Overheads!$J18/12,0)</f>
        <v>-429</v>
      </c>
      <c r="S22" s="7">
        <f>-ROUND(Overheads!$J18/12,0)</f>
        <v>-429</v>
      </c>
      <c r="T22" s="7">
        <f>-ROUND(Overheads!$J18/12,0)</f>
        <v>-429</v>
      </c>
      <c r="U22" s="7">
        <f>-ROUND(Overheads!$J18/12,0)</f>
        <v>-429</v>
      </c>
      <c r="V22" s="7">
        <f>-ROUND(Overheads!$J18/12,0)</f>
        <v>-429</v>
      </c>
      <c r="W22" s="7">
        <f>-ROUND(Overheads!$J18/12,0)</f>
        <v>-429</v>
      </c>
      <c r="X22" s="7">
        <f>-ROUND(Overheads!$J18/12,0)</f>
        <v>-429</v>
      </c>
      <c r="Y22" s="7">
        <f>-ROUND(Overheads!$J18/12,0)</f>
        <v>-429</v>
      </c>
      <c r="Z22" s="7">
        <f>-ROUND(Overheads!$J18/12,0)</f>
        <v>-429</v>
      </c>
      <c r="AA22" s="7">
        <f>-ROUND(Overheads!$J18/12,0)</f>
        <v>-429</v>
      </c>
      <c r="AB22" s="7">
        <f>-ROUND(Overheads!$N18/12,0)</f>
        <v>-442</v>
      </c>
      <c r="AC22" s="7">
        <f>-ROUND(Overheads!$N18/12,0)</f>
        <v>-442</v>
      </c>
      <c r="AD22" s="7">
        <f>-ROUND(Overheads!$N18/12,0)</f>
        <v>-442</v>
      </c>
      <c r="AE22" s="7">
        <f>-ROUND(Overheads!$N18/12,0)</f>
        <v>-442</v>
      </c>
      <c r="AF22" s="7">
        <f>-ROUND(Overheads!$N18/12,0)</f>
        <v>-442</v>
      </c>
      <c r="AG22" s="7">
        <f>-ROUND(Overheads!$N18/12,0)</f>
        <v>-442</v>
      </c>
      <c r="AH22" s="7">
        <f>-ROUND(Overheads!$N18/12,0)</f>
        <v>-442</v>
      </c>
      <c r="AI22" s="7">
        <f>-ROUND(Overheads!$N18/12,0)</f>
        <v>-442</v>
      </c>
      <c r="AJ22" s="7">
        <f>-ROUND(Overheads!$N18/12,0)</f>
        <v>-442</v>
      </c>
      <c r="AK22" s="7">
        <f>-ROUND(Overheads!$N18/12,0)</f>
        <v>-442</v>
      </c>
      <c r="AL22" s="7">
        <f>-ROUND(Overheads!$N18/12,0)</f>
        <v>-442</v>
      </c>
      <c r="AM22" s="7">
        <f>-ROUND(Overheads!$N18/12,0)</f>
        <v>-442</v>
      </c>
    </row>
    <row r="23" ht="14.25" customHeight="1">
      <c r="A23" s="48" t="str">
        <f>Overheads!A19</f>
        <v>Marketing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ht="14.25" customHeight="1">
      <c r="A24" s="35" t="str">
        <f>Overheads!A20</f>
        <v>@x</v>
      </c>
      <c r="D24" s="7">
        <f>-ROUND(Overheads!$F20/12,0)</f>
        <v>-1000</v>
      </c>
      <c r="E24" s="7">
        <f>-ROUND(Overheads!$F20/12,0)</f>
        <v>-1000</v>
      </c>
      <c r="F24" s="7">
        <f>-ROUND(Overheads!$F20/12,0)</f>
        <v>-1000</v>
      </c>
      <c r="G24" s="7">
        <f>-ROUND(Overheads!$F20/12,0)</f>
        <v>-1000</v>
      </c>
      <c r="H24" s="7">
        <f>-ROUND(Overheads!$F20/12,0)</f>
        <v>-1000</v>
      </c>
      <c r="I24" s="7">
        <f>-ROUND(Overheads!$F20/12,0)</f>
        <v>-1000</v>
      </c>
      <c r="J24" s="7">
        <f>-ROUND(Overheads!$F20/12,0)</f>
        <v>-1000</v>
      </c>
      <c r="K24" s="7">
        <f>-ROUND(Overheads!$F20/12,0)</f>
        <v>-1000</v>
      </c>
      <c r="L24" s="7">
        <f>-ROUND(Overheads!$F20/12,0)</f>
        <v>-1000</v>
      </c>
      <c r="M24" s="7">
        <f>-ROUND(Overheads!$F20/12,0)</f>
        <v>-1000</v>
      </c>
      <c r="N24" s="7">
        <f>-ROUND(Overheads!$F20/12,0)</f>
        <v>-1000</v>
      </c>
      <c r="O24" s="7">
        <f>-ROUND(Overheads!$F20/12,0)</f>
        <v>-1000</v>
      </c>
      <c r="P24" s="7">
        <f>-ROUND(Overheads!$J20/12,0)</f>
        <v>-1030</v>
      </c>
      <c r="Q24" s="7">
        <f>-ROUND(Overheads!$J20/12,0)</f>
        <v>-1030</v>
      </c>
      <c r="R24" s="7">
        <f>-ROUND(Overheads!$J20/12,0)</f>
        <v>-1030</v>
      </c>
      <c r="S24" s="7">
        <f>-ROUND(Overheads!$J20/12,0)</f>
        <v>-1030</v>
      </c>
      <c r="T24" s="7">
        <f>-ROUND(Overheads!$J20/12,0)</f>
        <v>-1030</v>
      </c>
      <c r="U24" s="7">
        <f>-ROUND(Overheads!$J20/12,0)</f>
        <v>-1030</v>
      </c>
      <c r="V24" s="7">
        <f>-ROUND(Overheads!$J20/12,0)</f>
        <v>-1030</v>
      </c>
      <c r="W24" s="7">
        <f>-ROUND(Overheads!$J20/12,0)</f>
        <v>-1030</v>
      </c>
      <c r="X24" s="7">
        <f>-ROUND(Overheads!$J20/12,0)</f>
        <v>-1030</v>
      </c>
      <c r="Y24" s="7">
        <f>-ROUND(Overheads!$J20/12,0)</f>
        <v>-1030</v>
      </c>
      <c r="Z24" s="7">
        <f>-ROUND(Overheads!$J20/12,0)</f>
        <v>-1030</v>
      </c>
      <c r="AA24" s="7">
        <f>-ROUND(Overheads!$J20/12,0)</f>
        <v>-1030</v>
      </c>
      <c r="AB24" s="7">
        <f>-ROUND(Overheads!$N20/12,0)</f>
        <v>-1061</v>
      </c>
      <c r="AC24" s="7">
        <f>-ROUND(Overheads!$N20/12,0)</f>
        <v>-1061</v>
      </c>
      <c r="AD24" s="7">
        <f>-ROUND(Overheads!$N20/12,0)</f>
        <v>-1061</v>
      </c>
      <c r="AE24" s="7">
        <f>-ROUND(Overheads!$N20/12,0)</f>
        <v>-1061</v>
      </c>
      <c r="AF24" s="7">
        <f>-ROUND(Overheads!$N20/12,0)</f>
        <v>-1061</v>
      </c>
      <c r="AG24" s="7">
        <f>-ROUND(Overheads!$N20/12,0)</f>
        <v>-1061</v>
      </c>
      <c r="AH24" s="7">
        <f>-ROUND(Overheads!$N20/12,0)</f>
        <v>-1061</v>
      </c>
      <c r="AI24" s="7">
        <f>-ROUND(Overheads!$N20/12,0)</f>
        <v>-1061</v>
      </c>
      <c r="AJ24" s="7">
        <f>-ROUND(Overheads!$N20/12,0)</f>
        <v>-1061</v>
      </c>
      <c r="AK24" s="7">
        <f>-ROUND(Overheads!$N20/12,0)</f>
        <v>-1061</v>
      </c>
      <c r="AL24" s="7">
        <f>-ROUND(Overheads!$N20/12,0)</f>
        <v>-1061</v>
      </c>
      <c r="AM24" s="7">
        <f>-ROUND(Overheads!$N20/12,0)</f>
        <v>-1061</v>
      </c>
    </row>
    <row r="25" ht="14.25" customHeight="1">
      <c r="A25" s="35" t="str">
        <f>Overheads!A21</f>
        <v>Other</v>
      </c>
      <c r="D25" s="7">
        <f>-ROUND(Overheads!$F21/12,0)</f>
        <v>0</v>
      </c>
      <c r="E25" s="7">
        <f>-ROUND(Overheads!$F21/12,0)</f>
        <v>0</v>
      </c>
      <c r="F25" s="7">
        <f>-ROUND(Overheads!$F21/12,0)</f>
        <v>0</v>
      </c>
      <c r="G25" s="7">
        <f>-ROUND(Overheads!$F21/12,0)</f>
        <v>0</v>
      </c>
      <c r="H25" s="7">
        <f>-ROUND(Overheads!$F21/12,0)</f>
        <v>0</v>
      </c>
      <c r="I25" s="7">
        <f>-ROUND(Overheads!$F21/12,0)</f>
        <v>0</v>
      </c>
      <c r="J25" s="7">
        <f>-ROUND(Overheads!$F21/12,0)</f>
        <v>0</v>
      </c>
      <c r="K25" s="7">
        <f>-ROUND(Overheads!$F21/12,0)</f>
        <v>0</v>
      </c>
      <c r="L25" s="7">
        <f>-ROUND(Overheads!$F21/12,0)</f>
        <v>0</v>
      </c>
      <c r="M25" s="7">
        <f>-ROUND(Overheads!$F21/12,0)</f>
        <v>0</v>
      </c>
      <c r="N25" s="7">
        <f>-ROUND(Overheads!$F21/12,0)</f>
        <v>0</v>
      </c>
      <c r="O25" s="7">
        <f>-ROUND(Overheads!$F21/12,0)</f>
        <v>0</v>
      </c>
      <c r="P25" s="7">
        <f>-ROUND(Overheads!$J21/12,0)</f>
        <v>0</v>
      </c>
      <c r="Q25" s="7">
        <f>-ROUND(Overheads!$J21/12,0)</f>
        <v>0</v>
      </c>
      <c r="R25" s="7">
        <f>-ROUND(Overheads!$J21/12,0)</f>
        <v>0</v>
      </c>
      <c r="S25" s="7">
        <f>-ROUND(Overheads!$J21/12,0)</f>
        <v>0</v>
      </c>
      <c r="T25" s="7">
        <f>-ROUND(Overheads!$J21/12,0)</f>
        <v>0</v>
      </c>
      <c r="U25" s="7">
        <f>-ROUND(Overheads!$J21/12,0)</f>
        <v>0</v>
      </c>
      <c r="V25" s="7">
        <f>-ROUND(Overheads!$J21/12,0)</f>
        <v>0</v>
      </c>
      <c r="W25" s="7">
        <f>-ROUND(Overheads!$J21/12,0)</f>
        <v>0</v>
      </c>
      <c r="X25" s="7">
        <f>-ROUND(Overheads!$J21/12,0)</f>
        <v>0</v>
      </c>
      <c r="Y25" s="7">
        <f>-ROUND(Overheads!$J21/12,0)</f>
        <v>0</v>
      </c>
      <c r="Z25" s="7">
        <f>-ROUND(Overheads!$J21/12,0)</f>
        <v>0</v>
      </c>
      <c r="AA25" s="7">
        <f>-ROUND(Overheads!$J21/12,0)</f>
        <v>0</v>
      </c>
      <c r="AB25" s="7">
        <f>-ROUND(Overheads!$N21/12,0)</f>
        <v>0</v>
      </c>
      <c r="AC25" s="7">
        <f>-ROUND(Overheads!$N21/12,0)</f>
        <v>0</v>
      </c>
      <c r="AD25" s="7">
        <f>-ROUND(Overheads!$N21/12,0)</f>
        <v>0</v>
      </c>
      <c r="AE25" s="7">
        <f>-ROUND(Overheads!$N21/12,0)</f>
        <v>0</v>
      </c>
      <c r="AF25" s="7">
        <f>-ROUND(Overheads!$N21/12,0)</f>
        <v>0</v>
      </c>
      <c r="AG25" s="7">
        <f>-ROUND(Overheads!$N21/12,0)</f>
        <v>0</v>
      </c>
      <c r="AH25" s="7">
        <f>-ROUND(Overheads!$N21/12,0)</f>
        <v>0</v>
      </c>
      <c r="AI25" s="7">
        <f>-ROUND(Overheads!$N21/12,0)</f>
        <v>0</v>
      </c>
      <c r="AJ25" s="7">
        <f>-ROUND(Overheads!$N21/12,0)</f>
        <v>0</v>
      </c>
      <c r="AK25" s="7">
        <f>-ROUND(Overheads!$N21/12,0)</f>
        <v>0</v>
      </c>
      <c r="AL25" s="7">
        <f>-ROUND(Overheads!$N21/12,0)</f>
        <v>0</v>
      </c>
      <c r="AM25" s="7">
        <f>-ROUND(Overheads!$N21/12,0)</f>
        <v>0</v>
      </c>
    </row>
    <row r="26" ht="14.25" customHeight="1"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ht="14.25" customHeight="1">
      <c r="A27" s="30" t="str">
        <f>Overheads!A23</f>
        <v>Development costs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ht="14.25" customHeight="1">
      <c r="A28" s="48" t="str">
        <f>Overheads!A24</f>
        <v>Developers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ht="14.25" customHeight="1">
      <c r="A29" s="35" t="str">
        <f>Overheads!A25</f>
        <v>CTO/Xi'an 1</v>
      </c>
      <c r="D29" s="7">
        <f>-ROUND(Overheads!$F25/12,0)</f>
        <v>-8000</v>
      </c>
      <c r="E29" s="7">
        <f>-ROUND(Overheads!$F25/12,0)</f>
        <v>-8000</v>
      </c>
      <c r="F29" s="7">
        <f>-ROUND(Overheads!$F25/12,0)</f>
        <v>-8000</v>
      </c>
      <c r="G29" s="7">
        <f>-ROUND(Overheads!$F25/12,0)</f>
        <v>-8000</v>
      </c>
      <c r="H29" s="7">
        <f>-ROUND(Overheads!$F25/12,0)</f>
        <v>-8000</v>
      </c>
      <c r="I29" s="7">
        <f>-ROUND(Overheads!$F25/12,0)</f>
        <v>-8000</v>
      </c>
      <c r="J29" s="7">
        <f>-ROUND(Overheads!$F25/12,0)</f>
        <v>-8000</v>
      </c>
      <c r="K29" s="7">
        <f>-ROUND(Overheads!$F25/12,0)</f>
        <v>-8000</v>
      </c>
      <c r="L29" s="7">
        <f>-ROUND(Overheads!$F25/12,0)</f>
        <v>-8000</v>
      </c>
      <c r="M29" s="7">
        <f>-ROUND(Overheads!$F25/12,0)</f>
        <v>-8000</v>
      </c>
      <c r="N29" s="7">
        <f>-ROUND(Overheads!$F25/12,0)</f>
        <v>-8000</v>
      </c>
      <c r="O29" s="7">
        <f>-ROUND(Overheads!$F25/12,0)</f>
        <v>-8000</v>
      </c>
      <c r="P29" s="7">
        <f>-ROUND(Overheads!$J25/12,0)</f>
        <v>-8240</v>
      </c>
      <c r="Q29" s="7">
        <f>-ROUND(Overheads!$J25/12,0)</f>
        <v>-8240</v>
      </c>
      <c r="R29" s="7">
        <f>-ROUND(Overheads!$J25/12,0)</f>
        <v>-8240</v>
      </c>
      <c r="S29" s="7">
        <f>-ROUND(Overheads!$J25/12,0)</f>
        <v>-8240</v>
      </c>
      <c r="T29" s="7">
        <f>-ROUND(Overheads!$J25/12,0)</f>
        <v>-8240</v>
      </c>
      <c r="U29" s="7">
        <f>-ROUND(Overheads!$J25/12,0)</f>
        <v>-8240</v>
      </c>
      <c r="V29" s="7">
        <f>-ROUND(Overheads!$J25/12,0)</f>
        <v>-8240</v>
      </c>
      <c r="W29" s="7">
        <f>-ROUND(Overheads!$J25/12,0)</f>
        <v>-8240</v>
      </c>
      <c r="X29" s="7">
        <f>-ROUND(Overheads!$J25/12,0)</f>
        <v>-8240</v>
      </c>
      <c r="Y29" s="7">
        <f>-ROUND(Overheads!$J25/12,0)</f>
        <v>-8240</v>
      </c>
      <c r="Z29" s="7">
        <f>-ROUND(Overheads!$J25/12,0)</f>
        <v>-8240</v>
      </c>
      <c r="AA29" s="7">
        <f>-ROUND(Overheads!$J25/12,0)</f>
        <v>-8240</v>
      </c>
      <c r="AB29" s="7">
        <f>-ROUND(Overheads!$N25/12,0)</f>
        <v>-16974</v>
      </c>
      <c r="AC29" s="7">
        <f>-ROUND(Overheads!$N25/12,0)</f>
        <v>-16974</v>
      </c>
      <c r="AD29" s="7">
        <f>-ROUND(Overheads!$N25/12,0)</f>
        <v>-16974</v>
      </c>
      <c r="AE29" s="7">
        <f>-ROUND(Overheads!$N25/12,0)</f>
        <v>-16974</v>
      </c>
      <c r="AF29" s="7">
        <f>-ROUND(Overheads!$N25/12,0)</f>
        <v>-16974</v>
      </c>
      <c r="AG29" s="7">
        <f>-ROUND(Overheads!$N25/12,0)</f>
        <v>-16974</v>
      </c>
      <c r="AH29" s="7">
        <f>-ROUND(Overheads!$N25/12,0)</f>
        <v>-16974</v>
      </c>
      <c r="AI29" s="7">
        <f>-ROUND(Overheads!$N25/12,0)</f>
        <v>-16974</v>
      </c>
      <c r="AJ29" s="7">
        <f>-ROUND(Overheads!$N25/12,0)</f>
        <v>-16974</v>
      </c>
      <c r="AK29" s="7">
        <f>-ROUND(Overheads!$N25/12,0)</f>
        <v>-16974</v>
      </c>
      <c r="AL29" s="7">
        <f>-ROUND(Overheads!$N25/12,0)</f>
        <v>-16974</v>
      </c>
      <c r="AM29" s="7">
        <f>-ROUND(Overheads!$N25/12,0)</f>
        <v>-16974</v>
      </c>
    </row>
    <row r="30" ht="14.25" customHeight="1">
      <c r="A30" s="35" t="str">
        <f>Overheads!A26</f>
        <v>Xi'an dev 2</v>
      </c>
      <c r="D30" s="7">
        <f>-ROUND(Overheads!$F26/12,0)</f>
        <v>-7000</v>
      </c>
      <c r="E30" s="7">
        <f>-ROUND(Overheads!$F26/12,0)</f>
        <v>-7000</v>
      </c>
      <c r="F30" s="7">
        <f>-ROUND(Overheads!$F26/12,0)</f>
        <v>-7000</v>
      </c>
      <c r="G30" s="7">
        <f>-ROUND(Overheads!$F26/12,0)</f>
        <v>-7000</v>
      </c>
      <c r="H30" s="7">
        <f>-ROUND(Overheads!$F26/12,0)</f>
        <v>-7000</v>
      </c>
      <c r="I30" s="7">
        <f>-ROUND(Overheads!$F26/12,0)</f>
        <v>-7000</v>
      </c>
      <c r="J30" s="7">
        <f>-ROUND(Overheads!$F26/12,0)</f>
        <v>-7000</v>
      </c>
      <c r="K30" s="7">
        <f>-ROUND(Overheads!$F26/12,0)</f>
        <v>-7000</v>
      </c>
      <c r="L30" s="7">
        <f>-ROUND(Overheads!$F26/12,0)</f>
        <v>-7000</v>
      </c>
      <c r="M30" s="7">
        <f>-ROUND(Overheads!$F26/12,0)</f>
        <v>-7000</v>
      </c>
      <c r="N30" s="7">
        <f>-ROUND(Overheads!$F26/12,0)</f>
        <v>-7000</v>
      </c>
      <c r="O30" s="7">
        <f>-ROUND(Overheads!$F26/12,0)</f>
        <v>-7000</v>
      </c>
      <c r="P30" s="7">
        <f>-ROUND(Overheads!$J26/12,0)</f>
        <v>-7210</v>
      </c>
      <c r="Q30" s="7">
        <f>-ROUND(Overheads!$J26/12,0)</f>
        <v>-7210</v>
      </c>
      <c r="R30" s="7">
        <f>-ROUND(Overheads!$J26/12,0)</f>
        <v>-7210</v>
      </c>
      <c r="S30" s="7">
        <f>-ROUND(Overheads!$J26/12,0)</f>
        <v>-7210</v>
      </c>
      <c r="T30" s="7">
        <f>-ROUND(Overheads!$J26/12,0)</f>
        <v>-7210</v>
      </c>
      <c r="U30" s="7">
        <f>-ROUND(Overheads!$J26/12,0)</f>
        <v>-7210</v>
      </c>
      <c r="V30" s="7">
        <f>-ROUND(Overheads!$J26/12,0)</f>
        <v>-7210</v>
      </c>
      <c r="W30" s="7">
        <f>-ROUND(Overheads!$J26/12,0)</f>
        <v>-7210</v>
      </c>
      <c r="X30" s="7">
        <f>-ROUND(Overheads!$J26/12,0)</f>
        <v>-7210</v>
      </c>
      <c r="Y30" s="7">
        <f>-ROUND(Overheads!$J26/12,0)</f>
        <v>-7210</v>
      </c>
      <c r="Z30" s="7">
        <f>-ROUND(Overheads!$J26/12,0)</f>
        <v>-7210</v>
      </c>
      <c r="AA30" s="7">
        <f>-ROUND(Overheads!$J26/12,0)</f>
        <v>-7210</v>
      </c>
      <c r="AB30" s="7">
        <f>-ROUND(Overheads!$N26/12,0)</f>
        <v>-14853</v>
      </c>
      <c r="AC30" s="7">
        <f>-ROUND(Overheads!$N26/12,0)</f>
        <v>-14853</v>
      </c>
      <c r="AD30" s="7">
        <f>-ROUND(Overheads!$N26/12,0)</f>
        <v>-14853</v>
      </c>
      <c r="AE30" s="7">
        <f>-ROUND(Overheads!$N26/12,0)</f>
        <v>-14853</v>
      </c>
      <c r="AF30" s="7">
        <f>-ROUND(Overheads!$N26/12,0)</f>
        <v>-14853</v>
      </c>
      <c r="AG30" s="7">
        <f>-ROUND(Overheads!$N26/12,0)</f>
        <v>-14853</v>
      </c>
      <c r="AH30" s="7">
        <f>-ROUND(Overheads!$N26/12,0)</f>
        <v>-14853</v>
      </c>
      <c r="AI30" s="7">
        <f>-ROUND(Overheads!$N26/12,0)</f>
        <v>-14853</v>
      </c>
      <c r="AJ30" s="7">
        <f>-ROUND(Overheads!$N26/12,0)</f>
        <v>-14853</v>
      </c>
      <c r="AK30" s="7">
        <f>-ROUND(Overheads!$N26/12,0)</f>
        <v>-14853</v>
      </c>
      <c r="AL30" s="7">
        <f>-ROUND(Overheads!$N26/12,0)</f>
        <v>-14853</v>
      </c>
      <c r="AM30" s="7">
        <f>-ROUND(Overheads!$N26/12,0)</f>
        <v>-14853</v>
      </c>
    </row>
    <row r="31" ht="14.25" customHeight="1">
      <c r="A31" s="35" t="str">
        <f>Overheads!A27</f>
        <v>Radix engine dev 1</v>
      </c>
      <c r="D31" s="7">
        <f>-ROUND(Overheads!$F27/12,0)</f>
        <v>-8000</v>
      </c>
      <c r="E31" s="7">
        <f>-ROUND(Overheads!$F27/12,0)</f>
        <v>-8000</v>
      </c>
      <c r="F31" s="7">
        <f>-ROUND(Overheads!$F27/12,0)</f>
        <v>-8000</v>
      </c>
      <c r="G31" s="7">
        <f>-ROUND(Overheads!$F27/12,0)</f>
        <v>-8000</v>
      </c>
      <c r="H31" s="7">
        <f>-ROUND(Overheads!$F27/12,0)</f>
        <v>-8000</v>
      </c>
      <c r="I31" s="7">
        <f>-ROUND(Overheads!$F27/12,0)</f>
        <v>-8000</v>
      </c>
      <c r="J31" s="7">
        <f>-ROUND(Overheads!$F27/12,0)</f>
        <v>-8000</v>
      </c>
      <c r="K31" s="7">
        <f>-ROUND(Overheads!$F27/12,0)</f>
        <v>-8000</v>
      </c>
      <c r="L31" s="7">
        <f>-ROUND(Overheads!$F27/12,0)</f>
        <v>-8000</v>
      </c>
      <c r="M31" s="7">
        <f>-ROUND(Overheads!$F27/12,0)</f>
        <v>-8000</v>
      </c>
      <c r="N31" s="7">
        <f>-ROUND(Overheads!$F27/12,0)</f>
        <v>-8000</v>
      </c>
      <c r="O31" s="7">
        <f>-ROUND(Overheads!$F27/12,0)</f>
        <v>-8000</v>
      </c>
      <c r="P31" s="7">
        <f>-ROUND(Overheads!$J27/12,0)</f>
        <v>-8240</v>
      </c>
      <c r="Q31" s="7">
        <f>-ROUND(Overheads!$J27/12,0)</f>
        <v>-8240</v>
      </c>
      <c r="R31" s="7">
        <f>-ROUND(Overheads!$J27/12,0)</f>
        <v>-8240</v>
      </c>
      <c r="S31" s="7">
        <f>-ROUND(Overheads!$J27/12,0)</f>
        <v>-8240</v>
      </c>
      <c r="T31" s="7">
        <f>-ROUND(Overheads!$J27/12,0)</f>
        <v>-8240</v>
      </c>
      <c r="U31" s="7">
        <f>-ROUND(Overheads!$J27/12,0)</f>
        <v>-8240</v>
      </c>
      <c r="V31" s="7">
        <f>-ROUND(Overheads!$J27/12,0)</f>
        <v>-8240</v>
      </c>
      <c r="W31" s="7">
        <f>-ROUND(Overheads!$J27/12,0)</f>
        <v>-8240</v>
      </c>
      <c r="X31" s="7">
        <f>-ROUND(Overheads!$J27/12,0)</f>
        <v>-8240</v>
      </c>
      <c r="Y31" s="7">
        <f>-ROUND(Overheads!$J27/12,0)</f>
        <v>-8240</v>
      </c>
      <c r="Z31" s="7">
        <f>-ROUND(Overheads!$J27/12,0)</f>
        <v>-8240</v>
      </c>
      <c r="AA31" s="7">
        <f>-ROUND(Overheads!$J27/12,0)</f>
        <v>-8240</v>
      </c>
      <c r="AB31" s="7">
        <f>-ROUND(Overheads!$N27/12,0)</f>
        <v>-16974</v>
      </c>
      <c r="AC31" s="7">
        <f>-ROUND(Overheads!$N27/12,0)</f>
        <v>-16974</v>
      </c>
      <c r="AD31" s="7">
        <f>-ROUND(Overheads!$N27/12,0)</f>
        <v>-16974</v>
      </c>
      <c r="AE31" s="7">
        <f>-ROUND(Overheads!$N27/12,0)</f>
        <v>-16974</v>
      </c>
      <c r="AF31" s="7">
        <f>-ROUND(Overheads!$N27/12,0)</f>
        <v>-16974</v>
      </c>
      <c r="AG31" s="7">
        <f>-ROUND(Overheads!$N27/12,0)</f>
        <v>-16974</v>
      </c>
      <c r="AH31" s="7">
        <f>-ROUND(Overheads!$N27/12,0)</f>
        <v>-16974</v>
      </c>
      <c r="AI31" s="7">
        <f>-ROUND(Overheads!$N27/12,0)</f>
        <v>-16974</v>
      </c>
      <c r="AJ31" s="7">
        <f>-ROUND(Overheads!$N27/12,0)</f>
        <v>-16974</v>
      </c>
      <c r="AK31" s="7">
        <f>-ROUND(Overheads!$N27/12,0)</f>
        <v>-16974</v>
      </c>
      <c r="AL31" s="7">
        <f>-ROUND(Overheads!$N27/12,0)</f>
        <v>-16974</v>
      </c>
      <c r="AM31" s="7">
        <f>-ROUND(Overheads!$N27/12,0)</f>
        <v>-16974</v>
      </c>
    </row>
    <row r="32" ht="14.25" customHeight="1">
      <c r="A32" s="35" t="str">
        <f>Overheads!A28</f>
        <v>Radix engine dev 2</v>
      </c>
      <c r="D32" s="7">
        <f>-ROUND(Overheads!$F28/12,0)</f>
        <v>-7000</v>
      </c>
      <c r="E32" s="7">
        <f>-ROUND(Overheads!$F28/12,0)</f>
        <v>-7000</v>
      </c>
      <c r="F32" s="7">
        <f>-ROUND(Overheads!$F28/12,0)</f>
        <v>-7000</v>
      </c>
      <c r="G32" s="7">
        <f>-ROUND(Overheads!$F28/12,0)</f>
        <v>-7000</v>
      </c>
      <c r="H32" s="7">
        <f>-ROUND(Overheads!$F28/12,0)</f>
        <v>-7000</v>
      </c>
      <c r="I32" s="7">
        <f>-ROUND(Overheads!$F28/12,0)</f>
        <v>-7000</v>
      </c>
      <c r="J32" s="7">
        <f>-ROUND(Overheads!$F28/12,0)</f>
        <v>-7000</v>
      </c>
      <c r="K32" s="7">
        <f>-ROUND(Overheads!$F28/12,0)</f>
        <v>-7000</v>
      </c>
      <c r="L32" s="7">
        <f>-ROUND(Overheads!$F28/12,0)</f>
        <v>-7000</v>
      </c>
      <c r="M32" s="7">
        <f>-ROUND(Overheads!$F28/12,0)</f>
        <v>-7000</v>
      </c>
      <c r="N32" s="7">
        <f>-ROUND(Overheads!$F28/12,0)</f>
        <v>-7000</v>
      </c>
      <c r="O32" s="7">
        <f>-ROUND(Overheads!$F28/12,0)</f>
        <v>-7000</v>
      </c>
      <c r="P32" s="7">
        <f>-ROUND(Overheads!$J28/12,0)</f>
        <v>-7210</v>
      </c>
      <c r="Q32" s="7">
        <f>-ROUND(Overheads!$J28/12,0)</f>
        <v>-7210</v>
      </c>
      <c r="R32" s="7">
        <f>-ROUND(Overheads!$J28/12,0)</f>
        <v>-7210</v>
      </c>
      <c r="S32" s="7">
        <f>-ROUND(Overheads!$J28/12,0)</f>
        <v>-7210</v>
      </c>
      <c r="T32" s="7">
        <f>-ROUND(Overheads!$J28/12,0)</f>
        <v>-7210</v>
      </c>
      <c r="U32" s="7">
        <f>-ROUND(Overheads!$J28/12,0)</f>
        <v>-7210</v>
      </c>
      <c r="V32" s="7">
        <f>-ROUND(Overheads!$J28/12,0)</f>
        <v>-7210</v>
      </c>
      <c r="W32" s="7">
        <f>-ROUND(Overheads!$J28/12,0)</f>
        <v>-7210</v>
      </c>
      <c r="X32" s="7">
        <f>-ROUND(Overheads!$J28/12,0)</f>
        <v>-7210</v>
      </c>
      <c r="Y32" s="7">
        <f>-ROUND(Overheads!$J28/12,0)</f>
        <v>-7210</v>
      </c>
      <c r="Z32" s="7">
        <f>-ROUND(Overheads!$J28/12,0)</f>
        <v>-7210</v>
      </c>
      <c r="AA32" s="7">
        <f>-ROUND(Overheads!$J28/12,0)</f>
        <v>-7210</v>
      </c>
      <c r="AB32" s="7">
        <f>-ROUND(Overheads!$N28/12,0)</f>
        <v>-14853</v>
      </c>
      <c r="AC32" s="7">
        <f>-ROUND(Overheads!$N28/12,0)</f>
        <v>-14853</v>
      </c>
      <c r="AD32" s="7">
        <f>-ROUND(Overheads!$N28/12,0)</f>
        <v>-14853</v>
      </c>
      <c r="AE32" s="7">
        <f>-ROUND(Overheads!$N28/12,0)</f>
        <v>-14853</v>
      </c>
      <c r="AF32" s="7">
        <f>-ROUND(Overheads!$N28/12,0)</f>
        <v>-14853</v>
      </c>
      <c r="AG32" s="7">
        <f>-ROUND(Overheads!$N28/12,0)</f>
        <v>-14853</v>
      </c>
      <c r="AH32" s="7">
        <f>-ROUND(Overheads!$N28/12,0)</f>
        <v>-14853</v>
      </c>
      <c r="AI32" s="7">
        <f>-ROUND(Overheads!$N28/12,0)</f>
        <v>-14853</v>
      </c>
      <c r="AJ32" s="7">
        <f>-ROUND(Overheads!$N28/12,0)</f>
        <v>-14853</v>
      </c>
      <c r="AK32" s="7">
        <f>-ROUND(Overheads!$N28/12,0)</f>
        <v>-14853</v>
      </c>
      <c r="AL32" s="7">
        <f>-ROUND(Overheads!$N28/12,0)</f>
        <v>-14853</v>
      </c>
      <c r="AM32" s="7">
        <f>-ROUND(Overheads!$N28/12,0)</f>
        <v>-14853</v>
      </c>
    </row>
    <row r="33" ht="14.25" customHeight="1">
      <c r="A33" s="62" t="str">
        <f>Overheads!A29</f>
        <v>Radix wallet dev 1</v>
      </c>
      <c r="B33" s="62"/>
      <c r="C33" s="62"/>
      <c r="D33" s="7">
        <f>-ROUND(Overheads!$F29/12,0)</f>
        <v>-7000</v>
      </c>
      <c r="E33" s="7">
        <f>-ROUND(Overheads!$F29/12,0)</f>
        <v>-7000</v>
      </c>
      <c r="F33" s="7">
        <f>-ROUND(Overheads!$F29/12,0)</f>
        <v>-7000</v>
      </c>
      <c r="G33" s="7">
        <f>-ROUND(Overheads!$F29/12,0)</f>
        <v>-7000</v>
      </c>
      <c r="H33" s="7">
        <f>-ROUND(Overheads!$F29/12,0)</f>
        <v>-7000</v>
      </c>
      <c r="I33" s="7">
        <f>-ROUND(Overheads!$F29/12,0)</f>
        <v>-7000</v>
      </c>
      <c r="J33" s="7">
        <f>-ROUND(Overheads!$F29/12,0)</f>
        <v>-7000</v>
      </c>
      <c r="K33" s="7">
        <f>-ROUND(Overheads!$F29/12,0)</f>
        <v>-7000</v>
      </c>
      <c r="L33" s="7">
        <f>-ROUND(Overheads!$F29/12,0)</f>
        <v>-7000</v>
      </c>
      <c r="M33" s="7">
        <f>-ROUND(Overheads!$F29/12,0)</f>
        <v>-7000</v>
      </c>
      <c r="N33" s="7">
        <f>-ROUND(Overheads!$F29/12,0)</f>
        <v>-7000</v>
      </c>
      <c r="O33" s="7">
        <f>-ROUND(Overheads!$F29/12,0)</f>
        <v>-7000</v>
      </c>
      <c r="P33" s="7">
        <f>-ROUND(Overheads!$J29/12,0)</f>
        <v>-7210</v>
      </c>
      <c r="Q33" s="7">
        <f>-ROUND(Overheads!$J29/12,0)</f>
        <v>-7210</v>
      </c>
      <c r="R33" s="7">
        <f>-ROUND(Overheads!$J29/12,0)</f>
        <v>-7210</v>
      </c>
      <c r="S33" s="7">
        <f>-ROUND(Overheads!$J29/12,0)</f>
        <v>-7210</v>
      </c>
      <c r="T33" s="7">
        <f>-ROUND(Overheads!$J29/12,0)</f>
        <v>-7210</v>
      </c>
      <c r="U33" s="7">
        <f>-ROUND(Overheads!$J29/12,0)</f>
        <v>-7210</v>
      </c>
      <c r="V33" s="7">
        <f>-ROUND(Overheads!$J29/12,0)</f>
        <v>-7210</v>
      </c>
      <c r="W33" s="7">
        <f>-ROUND(Overheads!$J29/12,0)</f>
        <v>-7210</v>
      </c>
      <c r="X33" s="7">
        <f>-ROUND(Overheads!$J29/12,0)</f>
        <v>-7210</v>
      </c>
      <c r="Y33" s="7">
        <f>-ROUND(Overheads!$J29/12,0)</f>
        <v>-7210</v>
      </c>
      <c r="Z33" s="7">
        <f>-ROUND(Overheads!$J29/12,0)</f>
        <v>-7210</v>
      </c>
      <c r="AA33" s="7">
        <f>-ROUND(Overheads!$J29/12,0)</f>
        <v>-7210</v>
      </c>
      <c r="AB33" s="7">
        <f>-ROUND(Overheads!$N29/12,0)</f>
        <v>-14853</v>
      </c>
      <c r="AC33" s="7">
        <f>-ROUND(Overheads!$N29/12,0)</f>
        <v>-14853</v>
      </c>
      <c r="AD33" s="7">
        <f>-ROUND(Overheads!$N29/12,0)</f>
        <v>-14853</v>
      </c>
      <c r="AE33" s="7">
        <f>-ROUND(Overheads!$N29/12,0)</f>
        <v>-14853</v>
      </c>
      <c r="AF33" s="7">
        <f>-ROUND(Overheads!$N29/12,0)</f>
        <v>-14853</v>
      </c>
      <c r="AG33" s="7">
        <f>-ROUND(Overheads!$N29/12,0)</f>
        <v>-14853</v>
      </c>
      <c r="AH33" s="7">
        <f>-ROUND(Overheads!$N29/12,0)</f>
        <v>-14853</v>
      </c>
      <c r="AI33" s="7">
        <f>-ROUND(Overheads!$N29/12,0)</f>
        <v>-14853</v>
      </c>
      <c r="AJ33" s="7">
        <f>-ROUND(Overheads!$N29/12,0)</f>
        <v>-14853</v>
      </c>
      <c r="AK33" s="7">
        <f>-ROUND(Overheads!$N29/12,0)</f>
        <v>-14853</v>
      </c>
      <c r="AL33" s="7">
        <f>-ROUND(Overheads!$N29/12,0)</f>
        <v>-14853</v>
      </c>
      <c r="AM33" s="7">
        <f>-ROUND(Overheads!$N29/12,0)</f>
        <v>-14853</v>
      </c>
    </row>
    <row r="34" ht="14.25" customHeight="1"/>
    <row r="35" ht="14.25" customHeight="1">
      <c r="A35" s="30" t="s">
        <v>165</v>
      </c>
      <c r="D35" s="74">
        <f t="shared" ref="D35:AM35" si="2">SUM(D12:D34)</f>
        <v>-79724</v>
      </c>
      <c r="E35" s="74">
        <f t="shared" si="2"/>
        <v>-79724</v>
      </c>
      <c r="F35" s="74">
        <f t="shared" si="2"/>
        <v>-79724</v>
      </c>
      <c r="G35" s="74">
        <f t="shared" si="2"/>
        <v>-79724</v>
      </c>
      <c r="H35" s="74">
        <f t="shared" si="2"/>
        <v>-79724</v>
      </c>
      <c r="I35" s="74">
        <f t="shared" si="2"/>
        <v>-79724</v>
      </c>
      <c r="J35" s="74">
        <f t="shared" si="2"/>
        <v>-79724</v>
      </c>
      <c r="K35" s="74">
        <f t="shared" si="2"/>
        <v>-79724</v>
      </c>
      <c r="L35" s="74">
        <f t="shared" si="2"/>
        <v>-79724</v>
      </c>
      <c r="M35" s="74">
        <f t="shared" si="2"/>
        <v>-79724</v>
      </c>
      <c r="N35" s="74">
        <f t="shared" si="2"/>
        <v>-79724</v>
      </c>
      <c r="O35" s="74">
        <f t="shared" si="2"/>
        <v>-79724</v>
      </c>
      <c r="P35" s="74">
        <f t="shared" si="2"/>
        <v>-87265</v>
      </c>
      <c r="Q35" s="74">
        <f t="shared" si="2"/>
        <v>-87265</v>
      </c>
      <c r="R35" s="74">
        <f t="shared" si="2"/>
        <v>-87265</v>
      </c>
      <c r="S35" s="74">
        <f t="shared" si="2"/>
        <v>-87265</v>
      </c>
      <c r="T35" s="74">
        <f t="shared" si="2"/>
        <v>-87265</v>
      </c>
      <c r="U35" s="74">
        <f t="shared" si="2"/>
        <v>-87265</v>
      </c>
      <c r="V35" s="74">
        <f t="shared" si="2"/>
        <v>-87265</v>
      </c>
      <c r="W35" s="74">
        <f t="shared" si="2"/>
        <v>-87265</v>
      </c>
      <c r="X35" s="74">
        <f t="shared" si="2"/>
        <v>-87265</v>
      </c>
      <c r="Y35" s="74">
        <f t="shared" si="2"/>
        <v>-87265</v>
      </c>
      <c r="Z35" s="74">
        <f t="shared" si="2"/>
        <v>-87265</v>
      </c>
      <c r="AA35" s="74">
        <f t="shared" si="2"/>
        <v>-87265</v>
      </c>
      <c r="AB35" s="74">
        <f t="shared" si="2"/>
        <v>-134442</v>
      </c>
      <c r="AC35" s="74">
        <f t="shared" si="2"/>
        <v>-134442</v>
      </c>
      <c r="AD35" s="74">
        <f t="shared" si="2"/>
        <v>-134442</v>
      </c>
      <c r="AE35" s="74">
        <f t="shared" si="2"/>
        <v>-134442</v>
      </c>
      <c r="AF35" s="74">
        <f t="shared" si="2"/>
        <v>-134442</v>
      </c>
      <c r="AG35" s="74">
        <f t="shared" si="2"/>
        <v>-134442</v>
      </c>
      <c r="AH35" s="74">
        <f t="shared" si="2"/>
        <v>-134442</v>
      </c>
      <c r="AI35" s="74">
        <f t="shared" si="2"/>
        <v>-134442</v>
      </c>
      <c r="AJ35" s="74">
        <f t="shared" si="2"/>
        <v>-134442</v>
      </c>
      <c r="AK35" s="74">
        <f t="shared" si="2"/>
        <v>-134442</v>
      </c>
      <c r="AL35" s="74">
        <f t="shared" si="2"/>
        <v>-134442</v>
      </c>
      <c r="AM35" s="74">
        <f t="shared" si="2"/>
        <v>-134442</v>
      </c>
    </row>
    <row r="36" ht="14.25" customHeight="1"/>
    <row r="37" ht="14.25" customHeight="1">
      <c r="A37" s="30" t="s">
        <v>166</v>
      </c>
      <c r="D37" s="74">
        <f t="shared" ref="D37:AM37" si="3">D8+D35</f>
        <v>4276</v>
      </c>
      <c r="E37" s="74">
        <f t="shared" si="3"/>
        <v>4276</v>
      </c>
      <c r="F37" s="74">
        <f t="shared" si="3"/>
        <v>4276</v>
      </c>
      <c r="G37" s="74">
        <f t="shared" si="3"/>
        <v>4276</v>
      </c>
      <c r="H37" s="74">
        <f t="shared" si="3"/>
        <v>4276</v>
      </c>
      <c r="I37" s="74">
        <f t="shared" si="3"/>
        <v>4276</v>
      </c>
      <c r="J37" s="74">
        <f t="shared" si="3"/>
        <v>4276</v>
      </c>
      <c r="K37" s="74">
        <f t="shared" si="3"/>
        <v>4276</v>
      </c>
      <c r="L37" s="74">
        <f t="shared" si="3"/>
        <v>4276</v>
      </c>
      <c r="M37" s="74">
        <f t="shared" si="3"/>
        <v>4276</v>
      </c>
      <c r="N37" s="74">
        <f t="shared" si="3"/>
        <v>4276</v>
      </c>
      <c r="O37" s="74">
        <f t="shared" si="3"/>
        <v>4276</v>
      </c>
      <c r="P37" s="74">
        <f t="shared" si="3"/>
        <v>176735</v>
      </c>
      <c r="Q37" s="74">
        <f t="shared" si="3"/>
        <v>176735</v>
      </c>
      <c r="R37" s="74">
        <f t="shared" si="3"/>
        <v>176735</v>
      </c>
      <c r="S37" s="74">
        <f t="shared" si="3"/>
        <v>176735</v>
      </c>
      <c r="T37" s="74">
        <f t="shared" si="3"/>
        <v>176735</v>
      </c>
      <c r="U37" s="74">
        <f t="shared" si="3"/>
        <v>176735</v>
      </c>
      <c r="V37" s="74">
        <f t="shared" si="3"/>
        <v>176735</v>
      </c>
      <c r="W37" s="74">
        <f t="shared" si="3"/>
        <v>176735</v>
      </c>
      <c r="X37" s="74">
        <f t="shared" si="3"/>
        <v>176735</v>
      </c>
      <c r="Y37" s="74">
        <f t="shared" si="3"/>
        <v>176735</v>
      </c>
      <c r="Z37" s="74">
        <f t="shared" si="3"/>
        <v>176735</v>
      </c>
      <c r="AA37" s="74">
        <f t="shared" si="3"/>
        <v>176735</v>
      </c>
      <c r="AB37" s="74">
        <f t="shared" si="3"/>
        <v>234558</v>
      </c>
      <c r="AC37" s="74">
        <f t="shared" si="3"/>
        <v>234558</v>
      </c>
      <c r="AD37" s="74">
        <f t="shared" si="3"/>
        <v>234558</v>
      </c>
      <c r="AE37" s="74">
        <f t="shared" si="3"/>
        <v>234558</v>
      </c>
      <c r="AF37" s="74">
        <f t="shared" si="3"/>
        <v>234558</v>
      </c>
      <c r="AG37" s="74">
        <f t="shared" si="3"/>
        <v>234558</v>
      </c>
      <c r="AH37" s="74">
        <f t="shared" si="3"/>
        <v>234558</v>
      </c>
      <c r="AI37" s="74">
        <f t="shared" si="3"/>
        <v>234558</v>
      </c>
      <c r="AJ37" s="74">
        <f t="shared" si="3"/>
        <v>234558</v>
      </c>
      <c r="AK37" s="74">
        <f t="shared" si="3"/>
        <v>234558</v>
      </c>
      <c r="AL37" s="74">
        <f t="shared" si="3"/>
        <v>234558</v>
      </c>
      <c r="AM37" s="74">
        <f t="shared" si="3"/>
        <v>234558</v>
      </c>
    </row>
    <row r="38" ht="14.25" customHeight="1"/>
    <row r="39" ht="14.25" customHeight="1">
      <c r="A39" s="35" t="s">
        <v>108</v>
      </c>
      <c r="D39" s="7">
        <f>Cashflow!D46</f>
        <v>0</v>
      </c>
      <c r="E39" s="7">
        <f>Cashflow!E46</f>
        <v>0</v>
      </c>
      <c r="F39" s="7">
        <f>Cashflow!F46</f>
        <v>0</v>
      </c>
      <c r="G39" s="7">
        <f>Cashflow!G46</f>
        <v>0</v>
      </c>
      <c r="H39" s="7">
        <f>Cashflow!H46</f>
        <v>0</v>
      </c>
      <c r="I39" s="7">
        <f>Cashflow!I46</f>
        <v>0</v>
      </c>
      <c r="J39" s="7">
        <f>Cashflow!J46</f>
        <v>0</v>
      </c>
      <c r="K39" s="7">
        <f>Cashflow!K46</f>
        <v>0</v>
      </c>
      <c r="L39" s="7">
        <f>Cashflow!L46</f>
        <v>0</v>
      </c>
      <c r="M39" s="7">
        <f>Cashflow!M46</f>
        <v>0</v>
      </c>
      <c r="N39" s="7">
        <f>Cashflow!N46</f>
        <v>0</v>
      </c>
      <c r="O39" s="7">
        <f>Cashflow!O46</f>
        <v>0</v>
      </c>
      <c r="P39" s="7">
        <f>Cashflow!P46</f>
        <v>0</v>
      </c>
      <c r="Q39" s="7">
        <f>Cashflow!Q46</f>
        <v>0</v>
      </c>
      <c r="R39" s="7">
        <f>Cashflow!R46</f>
        <v>0</v>
      </c>
      <c r="S39" s="7">
        <f>Cashflow!S46</f>
        <v>0</v>
      </c>
      <c r="T39" s="7">
        <f>Cashflow!T46</f>
        <v>0</v>
      </c>
      <c r="U39" s="7">
        <f>Cashflow!U46</f>
        <v>0</v>
      </c>
      <c r="V39" s="7">
        <f>Cashflow!V46</f>
        <v>0</v>
      </c>
      <c r="W39" s="7">
        <f>Cashflow!W46</f>
        <v>0</v>
      </c>
      <c r="X39" s="7">
        <f>Cashflow!X46</f>
        <v>0</v>
      </c>
      <c r="Y39" s="7">
        <f>Cashflow!Y46</f>
        <v>0</v>
      </c>
      <c r="Z39" s="7">
        <f>Cashflow!Z46</f>
        <v>0</v>
      </c>
      <c r="AA39" s="7">
        <f>Cashflow!AA46</f>
        <v>0</v>
      </c>
      <c r="AB39" s="7">
        <f>Cashflow!AB46</f>
        <v>0</v>
      </c>
      <c r="AC39" s="7">
        <f>Cashflow!AC46</f>
        <v>0</v>
      </c>
      <c r="AD39" s="7">
        <f>Cashflow!AD46</f>
        <v>0</v>
      </c>
      <c r="AE39" s="7">
        <f>Cashflow!AE46</f>
        <v>0</v>
      </c>
      <c r="AF39" s="7">
        <f>Cashflow!AF46</f>
        <v>0</v>
      </c>
      <c r="AG39" s="7">
        <f>Cashflow!AG46</f>
        <v>0</v>
      </c>
      <c r="AH39" s="7">
        <f>Cashflow!AH46</f>
        <v>0</v>
      </c>
      <c r="AI39" s="7">
        <f>Cashflow!AI46</f>
        <v>0</v>
      </c>
      <c r="AJ39" s="7">
        <f>Cashflow!AJ46</f>
        <v>0</v>
      </c>
      <c r="AK39" s="7">
        <f>Cashflow!AK46</f>
        <v>0</v>
      </c>
      <c r="AL39" s="7">
        <f>Cashflow!AL46</f>
        <v>0</v>
      </c>
      <c r="AM39" s="7">
        <f>Cashflow!AM46</f>
        <v>0</v>
      </c>
    </row>
    <row r="40" ht="14.25" customHeight="1"/>
    <row r="41" ht="14.25" customHeight="1">
      <c r="A41" s="30" t="s">
        <v>167</v>
      </c>
      <c r="D41" s="74">
        <f t="shared" ref="D41:AM41" si="4">D37+D39</f>
        <v>4276</v>
      </c>
      <c r="E41" s="74">
        <f t="shared" si="4"/>
        <v>4276</v>
      </c>
      <c r="F41" s="74">
        <f t="shared" si="4"/>
        <v>4276</v>
      </c>
      <c r="G41" s="74">
        <f t="shared" si="4"/>
        <v>4276</v>
      </c>
      <c r="H41" s="74">
        <f t="shared" si="4"/>
        <v>4276</v>
      </c>
      <c r="I41" s="74">
        <f t="shared" si="4"/>
        <v>4276</v>
      </c>
      <c r="J41" s="74">
        <f t="shared" si="4"/>
        <v>4276</v>
      </c>
      <c r="K41" s="74">
        <f t="shared" si="4"/>
        <v>4276</v>
      </c>
      <c r="L41" s="74">
        <f t="shared" si="4"/>
        <v>4276</v>
      </c>
      <c r="M41" s="74">
        <f t="shared" si="4"/>
        <v>4276</v>
      </c>
      <c r="N41" s="74">
        <f t="shared" si="4"/>
        <v>4276</v>
      </c>
      <c r="O41" s="74">
        <f t="shared" si="4"/>
        <v>4276</v>
      </c>
      <c r="P41" s="74">
        <f t="shared" si="4"/>
        <v>176735</v>
      </c>
      <c r="Q41" s="74">
        <f t="shared" si="4"/>
        <v>176735</v>
      </c>
      <c r="R41" s="74">
        <f t="shared" si="4"/>
        <v>176735</v>
      </c>
      <c r="S41" s="74">
        <f t="shared" si="4"/>
        <v>176735</v>
      </c>
      <c r="T41" s="74">
        <f t="shared" si="4"/>
        <v>176735</v>
      </c>
      <c r="U41" s="74">
        <f t="shared" si="4"/>
        <v>176735</v>
      </c>
      <c r="V41" s="74">
        <f t="shared" si="4"/>
        <v>176735</v>
      </c>
      <c r="W41" s="74">
        <f t="shared" si="4"/>
        <v>176735</v>
      </c>
      <c r="X41" s="74">
        <f t="shared" si="4"/>
        <v>176735</v>
      </c>
      <c r="Y41" s="74">
        <f t="shared" si="4"/>
        <v>176735</v>
      </c>
      <c r="Z41" s="74">
        <f t="shared" si="4"/>
        <v>176735</v>
      </c>
      <c r="AA41" s="74">
        <f t="shared" si="4"/>
        <v>176735</v>
      </c>
      <c r="AB41" s="74">
        <f t="shared" si="4"/>
        <v>234558</v>
      </c>
      <c r="AC41" s="74">
        <f t="shared" si="4"/>
        <v>234558</v>
      </c>
      <c r="AD41" s="74">
        <f t="shared" si="4"/>
        <v>234558</v>
      </c>
      <c r="AE41" s="74">
        <f t="shared" si="4"/>
        <v>234558</v>
      </c>
      <c r="AF41" s="74">
        <f t="shared" si="4"/>
        <v>234558</v>
      </c>
      <c r="AG41" s="74">
        <f t="shared" si="4"/>
        <v>234558</v>
      </c>
      <c r="AH41" s="74">
        <f t="shared" si="4"/>
        <v>234558</v>
      </c>
      <c r="AI41" s="74">
        <f t="shared" si="4"/>
        <v>234558</v>
      </c>
      <c r="AJ41" s="74">
        <f t="shared" si="4"/>
        <v>234558</v>
      </c>
      <c r="AK41" s="74">
        <f t="shared" si="4"/>
        <v>234558</v>
      </c>
      <c r="AL41" s="74">
        <f t="shared" si="4"/>
        <v>234558</v>
      </c>
      <c r="AM41" s="74">
        <f t="shared" si="4"/>
        <v>234558</v>
      </c>
    </row>
    <row r="42" ht="14.25" customHeight="1"/>
    <row r="43" ht="14.25" customHeight="1">
      <c r="A43" s="35" t="s">
        <v>168</v>
      </c>
      <c r="D43" s="7">
        <f>MIN(-ROUND(D41*Assumptions!$D33,0),0)</f>
        <v>0</v>
      </c>
      <c r="E43" s="7">
        <f>MIN(-ROUND(E41*Assumptions!$D33,0),0)</f>
        <v>0</v>
      </c>
      <c r="F43" s="7">
        <f>MIN(-ROUND(F41*Assumptions!$D33,0),0)</f>
        <v>0</v>
      </c>
      <c r="G43" s="7">
        <f>MIN(-ROUND(G41*Assumptions!$D33,0),0)</f>
        <v>0</v>
      </c>
      <c r="H43" s="7">
        <f>MIN(-ROUND(H41*Assumptions!$D33,0),0)</f>
        <v>0</v>
      </c>
      <c r="I43" s="7">
        <f>MIN(-ROUND(I41*Assumptions!$D33,0),0)</f>
        <v>0</v>
      </c>
      <c r="J43" s="7">
        <f>MIN(-ROUND(J41*Assumptions!$D33,0),0)</f>
        <v>0</v>
      </c>
      <c r="K43" s="7">
        <f>MIN(-ROUND(K41*Assumptions!$D33,0),0)</f>
        <v>0</v>
      </c>
      <c r="L43" s="7">
        <f>MIN(-ROUND(L41*Assumptions!$D33,0),0)</f>
        <v>0</v>
      </c>
      <c r="M43" s="7">
        <f>MIN(-ROUND(M41*Assumptions!$D33,0),0)</f>
        <v>0</v>
      </c>
      <c r="N43" s="7">
        <f>MIN(-ROUND(N41*Assumptions!$D33,0),0)</f>
        <v>0</v>
      </c>
      <c r="O43" s="7">
        <f>MIN(-ROUND(O41*Assumptions!$D33,0),0)</f>
        <v>0</v>
      </c>
      <c r="P43" s="7">
        <f>MIN(-ROUND(P41*Assumptions!$D33,0),0)</f>
        <v>0</v>
      </c>
      <c r="Q43" s="7">
        <f>MIN(-ROUND(Q41*Assumptions!$D33,0),0)</f>
        <v>0</v>
      </c>
      <c r="R43" s="7">
        <f>MIN(-ROUND(R41*Assumptions!$D33,0),0)</f>
        <v>0</v>
      </c>
      <c r="S43" s="7">
        <f>MIN(-ROUND(S41*Assumptions!$D33,0),0)</f>
        <v>0</v>
      </c>
      <c r="T43" s="7">
        <f>MIN(-ROUND(T41*Assumptions!$D33,0),0)</f>
        <v>0</v>
      </c>
      <c r="U43" s="7">
        <f>MIN(-ROUND(U41*Assumptions!$D33,0),0)</f>
        <v>0</v>
      </c>
      <c r="V43" s="7">
        <f>MIN(-ROUND(V41*Assumptions!$D33,0),0)</f>
        <v>0</v>
      </c>
      <c r="W43" s="7">
        <f>MIN(-ROUND(W41*Assumptions!$D33,0),0)</f>
        <v>0</v>
      </c>
      <c r="X43" s="7">
        <f>MIN(-ROUND(X41*Assumptions!$D33,0),0)</f>
        <v>0</v>
      </c>
      <c r="Y43" s="7">
        <f>MIN(-ROUND(Y41*Assumptions!$D33,0),0)</f>
        <v>0</v>
      </c>
      <c r="Z43" s="7">
        <f>MIN(-ROUND(Z41*Assumptions!$D33,0),0)</f>
        <v>0</v>
      </c>
      <c r="AA43" s="7">
        <f>MIN(-ROUND(AA41*Assumptions!$D33,0),0)</f>
        <v>0</v>
      </c>
      <c r="AB43" s="7">
        <f>MIN(-ROUND(AB41*Assumptions!$D33,0),0)</f>
        <v>0</v>
      </c>
      <c r="AC43" s="7">
        <f>MIN(-ROUND(AC41*Assumptions!$D33,0),0)</f>
        <v>0</v>
      </c>
      <c r="AD43" s="7">
        <f>MIN(-ROUND(AD41*Assumptions!$D33,0),0)</f>
        <v>0</v>
      </c>
      <c r="AE43" s="7">
        <f>MIN(-ROUND(AE41*Assumptions!$D33,0),0)</f>
        <v>0</v>
      </c>
      <c r="AF43" s="7">
        <f>MIN(-ROUND(AF41*Assumptions!$D33,0),0)</f>
        <v>0</v>
      </c>
      <c r="AG43" s="7">
        <f>MIN(-ROUND(AG41*Assumptions!$D33,0),0)</f>
        <v>0</v>
      </c>
      <c r="AH43" s="7">
        <f>MIN(-ROUND(AH41*Assumptions!$D33,0),0)</f>
        <v>0</v>
      </c>
      <c r="AI43" s="7">
        <f>MIN(-ROUND(AI41*Assumptions!$D33,0),0)</f>
        <v>0</v>
      </c>
      <c r="AJ43" s="7">
        <f>MIN(-ROUND(AJ41*Assumptions!$D33,0),0)</f>
        <v>0</v>
      </c>
      <c r="AK43" s="7">
        <f>MIN(-ROUND(AK41*Assumptions!$D33,0),0)</f>
        <v>0</v>
      </c>
      <c r="AL43" s="7">
        <f>MIN(-ROUND(AL41*Assumptions!$D33,0),0)</f>
        <v>0</v>
      </c>
      <c r="AM43" s="7">
        <f>MIN(-ROUND(AM41*Assumptions!$D33,0),0)</f>
        <v>0</v>
      </c>
    </row>
    <row r="44" ht="14.25" customHeight="1"/>
    <row r="45" ht="14.25" customHeight="1">
      <c r="A45" s="30" t="s">
        <v>169</v>
      </c>
      <c r="D45" s="79">
        <f t="shared" ref="D45:AM45" si="5">D41+D43</f>
        <v>4276</v>
      </c>
      <c r="E45" s="79">
        <f t="shared" si="5"/>
        <v>4276</v>
      </c>
      <c r="F45" s="79">
        <f t="shared" si="5"/>
        <v>4276</v>
      </c>
      <c r="G45" s="79">
        <f t="shared" si="5"/>
        <v>4276</v>
      </c>
      <c r="H45" s="79">
        <f t="shared" si="5"/>
        <v>4276</v>
      </c>
      <c r="I45" s="79">
        <f t="shared" si="5"/>
        <v>4276</v>
      </c>
      <c r="J45" s="79">
        <f t="shared" si="5"/>
        <v>4276</v>
      </c>
      <c r="K45" s="79">
        <f t="shared" si="5"/>
        <v>4276</v>
      </c>
      <c r="L45" s="79">
        <f t="shared" si="5"/>
        <v>4276</v>
      </c>
      <c r="M45" s="79">
        <f t="shared" si="5"/>
        <v>4276</v>
      </c>
      <c r="N45" s="79">
        <f t="shared" si="5"/>
        <v>4276</v>
      </c>
      <c r="O45" s="79">
        <f t="shared" si="5"/>
        <v>4276</v>
      </c>
      <c r="P45" s="79">
        <f t="shared" si="5"/>
        <v>176735</v>
      </c>
      <c r="Q45" s="79">
        <f t="shared" si="5"/>
        <v>176735</v>
      </c>
      <c r="R45" s="79">
        <f t="shared" si="5"/>
        <v>176735</v>
      </c>
      <c r="S45" s="79">
        <f t="shared" si="5"/>
        <v>176735</v>
      </c>
      <c r="T45" s="79">
        <f t="shared" si="5"/>
        <v>176735</v>
      </c>
      <c r="U45" s="79">
        <f t="shared" si="5"/>
        <v>176735</v>
      </c>
      <c r="V45" s="79">
        <f t="shared" si="5"/>
        <v>176735</v>
      </c>
      <c r="W45" s="79">
        <f t="shared" si="5"/>
        <v>176735</v>
      </c>
      <c r="X45" s="79">
        <f t="shared" si="5"/>
        <v>176735</v>
      </c>
      <c r="Y45" s="79">
        <f t="shared" si="5"/>
        <v>176735</v>
      </c>
      <c r="Z45" s="79">
        <f t="shared" si="5"/>
        <v>176735</v>
      </c>
      <c r="AA45" s="79">
        <f t="shared" si="5"/>
        <v>176735</v>
      </c>
      <c r="AB45" s="79">
        <f t="shared" si="5"/>
        <v>234558</v>
      </c>
      <c r="AC45" s="79">
        <f t="shared" si="5"/>
        <v>234558</v>
      </c>
      <c r="AD45" s="79">
        <f t="shared" si="5"/>
        <v>234558</v>
      </c>
      <c r="AE45" s="79">
        <f t="shared" si="5"/>
        <v>234558</v>
      </c>
      <c r="AF45" s="79">
        <f t="shared" si="5"/>
        <v>234558</v>
      </c>
      <c r="AG45" s="79">
        <f t="shared" si="5"/>
        <v>234558</v>
      </c>
      <c r="AH45" s="79">
        <f t="shared" si="5"/>
        <v>234558</v>
      </c>
      <c r="AI45" s="79">
        <f t="shared" si="5"/>
        <v>234558</v>
      </c>
      <c r="AJ45" s="79">
        <f t="shared" si="5"/>
        <v>234558</v>
      </c>
      <c r="AK45" s="79">
        <f t="shared" si="5"/>
        <v>234558</v>
      </c>
      <c r="AL45" s="79">
        <f t="shared" si="5"/>
        <v>234558</v>
      </c>
      <c r="AM45" s="79">
        <f t="shared" si="5"/>
        <v>234558</v>
      </c>
    </row>
    <row r="46" ht="14.25" customHeight="1">
      <c r="X46" s="7"/>
    </row>
    <row r="47" ht="14.25" customHeight="1">
      <c r="O47" s="7">
        <f>O45*12</f>
        <v>51312</v>
      </c>
      <c r="X47" s="7"/>
      <c r="AA47" s="7">
        <f>AA41*12</f>
        <v>2120820</v>
      </c>
      <c r="AM47" s="7">
        <f>AM41*12</f>
        <v>2814696</v>
      </c>
    </row>
    <row r="48" ht="14.25" customHeight="1">
      <c r="O48" s="7">
        <f>O39*12</f>
        <v>0</v>
      </c>
    </row>
    <row r="49" ht="14.25" customHeight="1">
      <c r="O49" s="7">
        <f>O47-O48</f>
        <v>51312</v>
      </c>
    </row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9.0"/>
    <col customWidth="1" min="2" max="2" width="8.71"/>
    <col customWidth="1" min="3" max="3" width="11.71"/>
    <col customWidth="1" min="4" max="4" width="7.0"/>
    <col customWidth="1" min="5" max="6" width="8.71"/>
    <col customWidth="1" min="7" max="27" width="9.71"/>
    <col customWidth="1" min="28" max="39" width="11.29"/>
    <col customWidth="1" min="40" max="59" width="8.71"/>
  </cols>
  <sheetData>
    <row r="1" ht="14.25" customHeight="1">
      <c r="A1" s="1" t="str">
        <f>Summary!$A1</f>
        <v>Radix MIDAO Budgeting</v>
      </c>
    </row>
    <row r="2" ht="14.25" customHeight="1">
      <c r="A2" s="1" t="str">
        <f>Summary!$A2</f>
        <v>Three Year Forecast 2026 - 2030</v>
      </c>
    </row>
    <row r="3" ht="14.25" customHeight="1"/>
    <row r="4" ht="14.25" customHeight="1">
      <c r="A4" s="1"/>
      <c r="D4" s="14" t="s">
        <v>10</v>
      </c>
      <c r="E4" s="14" t="s">
        <v>10</v>
      </c>
      <c r="F4" s="14" t="s">
        <v>10</v>
      </c>
      <c r="G4" s="14" t="s">
        <v>10</v>
      </c>
      <c r="H4" s="14" t="s">
        <v>10</v>
      </c>
      <c r="I4" s="14" t="s">
        <v>10</v>
      </c>
      <c r="J4" s="14" t="s">
        <v>10</v>
      </c>
      <c r="K4" s="14" t="s">
        <v>10</v>
      </c>
      <c r="L4" s="14" t="s">
        <v>10</v>
      </c>
      <c r="M4" s="14" t="s">
        <v>10</v>
      </c>
      <c r="N4" s="14" t="s">
        <v>10</v>
      </c>
      <c r="O4" s="14" t="s">
        <v>10</v>
      </c>
      <c r="P4" s="14" t="s">
        <v>10</v>
      </c>
      <c r="Q4" s="14" t="s">
        <v>10</v>
      </c>
      <c r="R4" s="14" t="s">
        <v>10</v>
      </c>
      <c r="S4" s="14" t="s">
        <v>10</v>
      </c>
      <c r="T4" s="14" t="s">
        <v>10</v>
      </c>
      <c r="U4" s="14" t="s">
        <v>10</v>
      </c>
      <c r="V4" s="14" t="s">
        <v>10</v>
      </c>
      <c r="W4" s="14" t="s">
        <v>10</v>
      </c>
      <c r="X4" s="14" t="s">
        <v>10</v>
      </c>
      <c r="Y4" s="14" t="s">
        <v>10</v>
      </c>
      <c r="Z4" s="14" t="s">
        <v>10</v>
      </c>
      <c r="AA4" s="14" t="s">
        <v>10</v>
      </c>
      <c r="AB4" s="14" t="s">
        <v>10</v>
      </c>
      <c r="AC4" s="14" t="s">
        <v>10</v>
      </c>
      <c r="AD4" s="14" t="s">
        <v>10</v>
      </c>
      <c r="AE4" s="14" t="s">
        <v>10</v>
      </c>
      <c r="AF4" s="14" t="s">
        <v>10</v>
      </c>
      <c r="AG4" s="14" t="s">
        <v>10</v>
      </c>
      <c r="AH4" s="14" t="s">
        <v>10</v>
      </c>
      <c r="AI4" s="14" t="s">
        <v>10</v>
      </c>
      <c r="AJ4" s="14" t="s">
        <v>10</v>
      </c>
      <c r="AK4" s="14" t="s">
        <v>10</v>
      </c>
      <c r="AL4" s="14" t="s">
        <v>10</v>
      </c>
      <c r="AM4" s="14" t="s">
        <v>10</v>
      </c>
    </row>
    <row r="5" ht="14.25" customHeight="1">
      <c r="A5" s="1" t="s">
        <v>15</v>
      </c>
      <c r="D5" s="14">
        <v>1.0</v>
      </c>
      <c r="E5" s="14">
        <f t="shared" ref="E5:AM5" si="1">D5+1</f>
        <v>2</v>
      </c>
      <c r="F5" s="14">
        <f t="shared" si="1"/>
        <v>3</v>
      </c>
      <c r="G5" s="14">
        <f t="shared" si="1"/>
        <v>4</v>
      </c>
      <c r="H5" s="14">
        <f t="shared" si="1"/>
        <v>5</v>
      </c>
      <c r="I5" s="14">
        <f t="shared" si="1"/>
        <v>6</v>
      </c>
      <c r="J5" s="14">
        <f t="shared" si="1"/>
        <v>7</v>
      </c>
      <c r="K5" s="14">
        <f t="shared" si="1"/>
        <v>8</v>
      </c>
      <c r="L5" s="14">
        <f t="shared" si="1"/>
        <v>9</v>
      </c>
      <c r="M5" s="14">
        <f t="shared" si="1"/>
        <v>10</v>
      </c>
      <c r="N5" s="14">
        <f t="shared" si="1"/>
        <v>11</v>
      </c>
      <c r="O5" s="14">
        <f t="shared" si="1"/>
        <v>12</v>
      </c>
      <c r="P5" s="14">
        <f t="shared" si="1"/>
        <v>13</v>
      </c>
      <c r="Q5" s="14">
        <f t="shared" si="1"/>
        <v>14</v>
      </c>
      <c r="R5" s="14">
        <f t="shared" si="1"/>
        <v>15</v>
      </c>
      <c r="S5" s="14">
        <f t="shared" si="1"/>
        <v>16</v>
      </c>
      <c r="T5" s="14">
        <f t="shared" si="1"/>
        <v>17</v>
      </c>
      <c r="U5" s="14">
        <f t="shared" si="1"/>
        <v>18</v>
      </c>
      <c r="V5" s="14">
        <f t="shared" si="1"/>
        <v>19</v>
      </c>
      <c r="W5" s="14">
        <f t="shared" si="1"/>
        <v>20</v>
      </c>
      <c r="X5" s="14">
        <f t="shared" si="1"/>
        <v>21</v>
      </c>
      <c r="Y5" s="14">
        <f t="shared" si="1"/>
        <v>22</v>
      </c>
      <c r="Z5" s="14">
        <f t="shared" si="1"/>
        <v>23</v>
      </c>
      <c r="AA5" s="14">
        <f t="shared" si="1"/>
        <v>24</v>
      </c>
      <c r="AB5" s="14">
        <f t="shared" si="1"/>
        <v>25</v>
      </c>
      <c r="AC5" s="14">
        <f t="shared" si="1"/>
        <v>26</v>
      </c>
      <c r="AD5" s="14">
        <f t="shared" si="1"/>
        <v>27</v>
      </c>
      <c r="AE5" s="14">
        <f t="shared" si="1"/>
        <v>28</v>
      </c>
      <c r="AF5" s="14">
        <f t="shared" si="1"/>
        <v>29</v>
      </c>
      <c r="AG5" s="14">
        <f t="shared" si="1"/>
        <v>30</v>
      </c>
      <c r="AH5" s="14">
        <f t="shared" si="1"/>
        <v>31</v>
      </c>
      <c r="AI5" s="14">
        <f t="shared" si="1"/>
        <v>32</v>
      </c>
      <c r="AJ5" s="14">
        <f t="shared" si="1"/>
        <v>33</v>
      </c>
      <c r="AK5" s="14">
        <f t="shared" si="1"/>
        <v>34</v>
      </c>
      <c r="AL5" s="14">
        <f t="shared" si="1"/>
        <v>35</v>
      </c>
      <c r="AM5" s="14">
        <f t="shared" si="1"/>
        <v>36</v>
      </c>
    </row>
    <row r="6" ht="14.25" customHeight="1">
      <c r="D6" s="11" t="s">
        <v>9</v>
      </c>
      <c r="E6" s="11" t="s">
        <v>9</v>
      </c>
      <c r="F6" s="11" t="s">
        <v>9</v>
      </c>
      <c r="G6" s="11" t="s">
        <v>9</v>
      </c>
      <c r="H6" s="11" t="s">
        <v>9</v>
      </c>
      <c r="I6" s="11" t="s">
        <v>9</v>
      </c>
      <c r="J6" s="11" t="s">
        <v>9</v>
      </c>
      <c r="K6" s="11" t="s">
        <v>9</v>
      </c>
      <c r="L6" s="11" t="s">
        <v>9</v>
      </c>
      <c r="M6" s="11" t="s">
        <v>9</v>
      </c>
      <c r="N6" s="11" t="s">
        <v>9</v>
      </c>
      <c r="O6" s="11" t="s">
        <v>9</v>
      </c>
      <c r="P6" s="11" t="s">
        <v>9</v>
      </c>
      <c r="Q6" s="11" t="s">
        <v>9</v>
      </c>
      <c r="R6" s="11" t="s">
        <v>9</v>
      </c>
      <c r="S6" s="11" t="s">
        <v>9</v>
      </c>
      <c r="T6" s="11" t="s">
        <v>9</v>
      </c>
      <c r="U6" s="11" t="s">
        <v>9</v>
      </c>
      <c r="V6" s="11" t="s">
        <v>9</v>
      </c>
      <c r="W6" s="11" t="s">
        <v>9</v>
      </c>
      <c r="X6" s="11" t="s">
        <v>9</v>
      </c>
      <c r="Y6" s="11" t="s">
        <v>9</v>
      </c>
      <c r="Z6" s="11" t="s">
        <v>9</v>
      </c>
      <c r="AA6" s="11" t="s">
        <v>9</v>
      </c>
      <c r="AB6" s="11" t="s">
        <v>9</v>
      </c>
      <c r="AC6" s="11" t="s">
        <v>9</v>
      </c>
      <c r="AD6" s="11" t="s">
        <v>9</v>
      </c>
      <c r="AE6" s="11" t="s">
        <v>9</v>
      </c>
      <c r="AF6" s="11" t="s">
        <v>9</v>
      </c>
      <c r="AG6" s="11" t="s">
        <v>9</v>
      </c>
      <c r="AH6" s="11" t="s">
        <v>9</v>
      </c>
      <c r="AI6" s="11" t="s">
        <v>9</v>
      </c>
      <c r="AJ6" s="11" t="s">
        <v>9</v>
      </c>
      <c r="AK6" s="11" t="s">
        <v>9</v>
      </c>
      <c r="AL6" s="11" t="s">
        <v>9</v>
      </c>
      <c r="AM6" s="11" t="s">
        <v>9</v>
      </c>
    </row>
    <row r="7" ht="14.25" customHeight="1">
      <c r="A7" s="30" t="s">
        <v>24</v>
      </c>
      <c r="D7" s="7">
        <v>0.0</v>
      </c>
      <c r="E7" s="7">
        <f t="shared" ref="E7:AM7" si="2">D48</f>
        <v>0</v>
      </c>
      <c r="F7" s="7">
        <f t="shared" si="2"/>
        <v>5436</v>
      </c>
      <c r="G7" s="7">
        <f t="shared" si="2"/>
        <v>10872</v>
      </c>
      <c r="H7" s="7">
        <f t="shared" si="2"/>
        <v>16308</v>
      </c>
      <c r="I7" s="7">
        <f t="shared" si="2"/>
        <v>21744</v>
      </c>
      <c r="J7" s="7">
        <f t="shared" si="2"/>
        <v>27180</v>
      </c>
      <c r="K7" s="7">
        <f t="shared" si="2"/>
        <v>32616</v>
      </c>
      <c r="L7" s="7">
        <f t="shared" si="2"/>
        <v>38052</v>
      </c>
      <c r="M7" s="7">
        <f t="shared" si="2"/>
        <v>43488</v>
      </c>
      <c r="N7" s="7">
        <f t="shared" si="2"/>
        <v>48924</v>
      </c>
      <c r="O7" s="7">
        <f t="shared" si="2"/>
        <v>54360</v>
      </c>
      <c r="P7" s="7">
        <f t="shared" si="2"/>
        <v>59796</v>
      </c>
      <c r="Q7" s="7">
        <f t="shared" si="2"/>
        <v>65232</v>
      </c>
      <c r="R7" s="7">
        <f t="shared" si="2"/>
        <v>243162</v>
      </c>
      <c r="S7" s="7">
        <f t="shared" si="2"/>
        <v>421092</v>
      </c>
      <c r="T7" s="7">
        <f t="shared" si="2"/>
        <v>599022</v>
      </c>
      <c r="U7" s="7">
        <f t="shared" si="2"/>
        <v>776952</v>
      </c>
      <c r="V7" s="7">
        <f t="shared" si="2"/>
        <v>954882</v>
      </c>
      <c r="W7" s="7">
        <f t="shared" si="2"/>
        <v>1132812</v>
      </c>
      <c r="X7" s="7">
        <f t="shared" si="2"/>
        <v>1310742</v>
      </c>
      <c r="Y7" s="7">
        <f t="shared" si="2"/>
        <v>1488672</v>
      </c>
      <c r="Z7" s="7">
        <f t="shared" si="2"/>
        <v>1666602</v>
      </c>
      <c r="AA7" s="7">
        <f t="shared" si="2"/>
        <v>1844532</v>
      </c>
      <c r="AB7" s="7">
        <f t="shared" si="2"/>
        <v>2022462</v>
      </c>
      <c r="AC7" s="7">
        <f t="shared" si="2"/>
        <v>2152020</v>
      </c>
      <c r="AD7" s="7">
        <f t="shared" si="2"/>
        <v>2281578</v>
      </c>
      <c r="AE7" s="7">
        <f t="shared" si="2"/>
        <v>2411136</v>
      </c>
      <c r="AF7" s="7">
        <f t="shared" si="2"/>
        <v>2540694</v>
      </c>
      <c r="AG7" s="7">
        <f t="shared" si="2"/>
        <v>2670252</v>
      </c>
      <c r="AH7" s="7">
        <f t="shared" si="2"/>
        <v>2799810</v>
      </c>
      <c r="AI7" s="7">
        <f t="shared" si="2"/>
        <v>2929368</v>
      </c>
      <c r="AJ7" s="7">
        <f t="shared" si="2"/>
        <v>3058926</v>
      </c>
      <c r="AK7" s="7">
        <f t="shared" si="2"/>
        <v>3188484</v>
      </c>
      <c r="AL7" s="7">
        <f t="shared" si="2"/>
        <v>3318042</v>
      </c>
      <c r="AM7" s="7">
        <f t="shared" si="2"/>
        <v>3447600</v>
      </c>
    </row>
    <row r="8" ht="14.25" customHeight="1">
      <c r="A8" s="30" t="s">
        <v>35</v>
      </c>
    </row>
    <row r="9" ht="14.25" customHeight="1">
      <c r="A9" s="35" t="str">
        <f>Assumptions!A48</f>
        <v>Equity investment</v>
      </c>
      <c r="D9" s="7">
        <f>Assumptions!F48</f>
        <v>0</v>
      </c>
    </row>
    <row r="10" ht="14.25" customHeight="1">
      <c r="A10" s="35" t="str">
        <f>Assumptions!A47</f>
        <v>Loan principal</v>
      </c>
      <c r="D10" s="7">
        <f>Assumptions!F47</f>
        <v>0</v>
      </c>
    </row>
    <row r="11" ht="14.25" customHeight="1">
      <c r="A11" s="35" t="str">
        <f>Income!A4</f>
        <v>Income</v>
      </c>
      <c r="D11" s="7">
        <v>0.0</v>
      </c>
      <c r="E11" s="7">
        <f>ROUND(Income!$C15/12,0)</f>
        <v>84000</v>
      </c>
      <c r="F11" s="7">
        <f>ROUND(Income!$C15/12,0)</f>
        <v>84000</v>
      </c>
      <c r="G11" s="7">
        <f>ROUND(Income!$C15/12,0)</f>
        <v>84000</v>
      </c>
      <c r="H11" s="7">
        <f>ROUND(Income!$C15/12,0)</f>
        <v>84000</v>
      </c>
      <c r="I11" s="7">
        <f>ROUND(Income!$C15/12,0)</f>
        <v>84000</v>
      </c>
      <c r="J11" s="7">
        <f>ROUND(Income!$C15/12,0)</f>
        <v>84000</v>
      </c>
      <c r="K11" s="7">
        <f>ROUND(Income!$C15/12,0)</f>
        <v>84000</v>
      </c>
      <c r="L11" s="7">
        <f>ROUND(Income!$C15/12,0)</f>
        <v>84000</v>
      </c>
      <c r="M11" s="7">
        <f>ROUND(Income!$C15/12,0)</f>
        <v>84000</v>
      </c>
      <c r="N11" s="7">
        <f>ROUND(Income!$C15/12,0)</f>
        <v>84000</v>
      </c>
      <c r="O11" s="7">
        <f>ROUND(Income!$C15/12,0)</f>
        <v>84000</v>
      </c>
      <c r="P11" s="7">
        <f>ROUND(Income!$C15/12,0)</f>
        <v>84000</v>
      </c>
      <c r="Q11" s="7">
        <f>ROUND(Income!$C27/12,0)</f>
        <v>264000</v>
      </c>
      <c r="R11" s="7">
        <f>ROUND(Income!$C27/12,0)</f>
        <v>264000</v>
      </c>
      <c r="S11" s="7">
        <f>ROUND(Income!$C27/12,0)</f>
        <v>264000</v>
      </c>
      <c r="T11" s="7">
        <f>ROUND(Income!$C27/12,0)</f>
        <v>264000</v>
      </c>
      <c r="U11" s="7">
        <f>ROUND(Income!$C27/12,0)</f>
        <v>264000</v>
      </c>
      <c r="V11" s="7">
        <f>ROUND(Income!$C27/12,0)</f>
        <v>264000</v>
      </c>
      <c r="W11" s="7">
        <f>ROUND(Income!$C27/12,0)</f>
        <v>264000</v>
      </c>
      <c r="X11" s="7">
        <f>ROUND(Income!$C27/12,0)</f>
        <v>264000</v>
      </c>
      <c r="Y11" s="7">
        <f>ROUND(Income!$C27/12,0)</f>
        <v>264000</v>
      </c>
      <c r="Z11" s="7">
        <f>ROUND(Income!$C27/12,0)</f>
        <v>264000</v>
      </c>
      <c r="AA11" s="7">
        <f>ROUND(Income!$C27/12,0)</f>
        <v>264000</v>
      </c>
      <c r="AB11" s="7">
        <f>ROUND(Income!$C27/12,0)</f>
        <v>264000</v>
      </c>
      <c r="AC11" s="7">
        <f>ROUND(Income!$C27/12,0)</f>
        <v>264000</v>
      </c>
      <c r="AD11" s="7">
        <f>ROUND(Income!$C27/12,0)</f>
        <v>264000</v>
      </c>
      <c r="AE11" s="7">
        <f>ROUND(Income!$C27/12,0)</f>
        <v>264000</v>
      </c>
      <c r="AF11" s="7">
        <f>ROUND(Income!$C27/12,0)</f>
        <v>264000</v>
      </c>
      <c r="AG11" s="7">
        <f>ROUND(Income!$C27/12,0)</f>
        <v>264000</v>
      </c>
      <c r="AH11" s="7">
        <f>ROUND(Income!$C27/12,0)</f>
        <v>264000</v>
      </c>
      <c r="AI11" s="7">
        <f>ROUND(Income!$C27/12,0)</f>
        <v>264000</v>
      </c>
      <c r="AJ11" s="7">
        <f>ROUND(Income!$C27/12,0)</f>
        <v>264000</v>
      </c>
      <c r="AK11" s="7">
        <f>ROUND(Income!$C27/12,0)</f>
        <v>264000</v>
      </c>
      <c r="AL11" s="7">
        <f>ROUND(Income!$C27/12,0)</f>
        <v>264000</v>
      </c>
      <c r="AM11" s="7">
        <f>ROUND(Income!$C27/12,0)</f>
        <v>264000</v>
      </c>
    </row>
    <row r="12" ht="14.25" customHeight="1">
      <c r="D12" s="40">
        <f t="shared" ref="D12:AM12" si="3">SUM(D9:D11)</f>
        <v>0</v>
      </c>
      <c r="E12" s="40">
        <f t="shared" si="3"/>
        <v>84000</v>
      </c>
      <c r="F12" s="40">
        <f t="shared" si="3"/>
        <v>84000</v>
      </c>
      <c r="G12" s="40">
        <f t="shared" si="3"/>
        <v>84000</v>
      </c>
      <c r="H12" s="40">
        <f t="shared" si="3"/>
        <v>84000</v>
      </c>
      <c r="I12" s="40">
        <f t="shared" si="3"/>
        <v>84000</v>
      </c>
      <c r="J12" s="40">
        <f t="shared" si="3"/>
        <v>84000</v>
      </c>
      <c r="K12" s="40">
        <f t="shared" si="3"/>
        <v>84000</v>
      </c>
      <c r="L12" s="40">
        <f t="shared" si="3"/>
        <v>84000</v>
      </c>
      <c r="M12" s="40">
        <f t="shared" si="3"/>
        <v>84000</v>
      </c>
      <c r="N12" s="40">
        <f t="shared" si="3"/>
        <v>84000</v>
      </c>
      <c r="O12" s="40">
        <f t="shared" si="3"/>
        <v>84000</v>
      </c>
      <c r="P12" s="40">
        <f t="shared" si="3"/>
        <v>84000</v>
      </c>
      <c r="Q12" s="40">
        <f t="shared" si="3"/>
        <v>264000</v>
      </c>
      <c r="R12" s="40">
        <f t="shared" si="3"/>
        <v>264000</v>
      </c>
      <c r="S12" s="40">
        <f t="shared" si="3"/>
        <v>264000</v>
      </c>
      <c r="T12" s="40">
        <f t="shared" si="3"/>
        <v>264000</v>
      </c>
      <c r="U12" s="40">
        <f t="shared" si="3"/>
        <v>264000</v>
      </c>
      <c r="V12" s="40">
        <f t="shared" si="3"/>
        <v>264000</v>
      </c>
      <c r="W12" s="40">
        <f t="shared" si="3"/>
        <v>264000</v>
      </c>
      <c r="X12" s="40">
        <f t="shared" si="3"/>
        <v>264000</v>
      </c>
      <c r="Y12" s="40">
        <f t="shared" si="3"/>
        <v>264000</v>
      </c>
      <c r="Z12" s="40">
        <f t="shared" si="3"/>
        <v>264000</v>
      </c>
      <c r="AA12" s="40">
        <f t="shared" si="3"/>
        <v>264000</v>
      </c>
      <c r="AB12" s="40">
        <f t="shared" si="3"/>
        <v>264000</v>
      </c>
      <c r="AC12" s="40">
        <f t="shared" si="3"/>
        <v>264000</v>
      </c>
      <c r="AD12" s="40">
        <f t="shared" si="3"/>
        <v>264000</v>
      </c>
      <c r="AE12" s="40">
        <f t="shared" si="3"/>
        <v>264000</v>
      </c>
      <c r="AF12" s="40">
        <f t="shared" si="3"/>
        <v>264000</v>
      </c>
      <c r="AG12" s="40">
        <f t="shared" si="3"/>
        <v>264000</v>
      </c>
      <c r="AH12" s="40">
        <f t="shared" si="3"/>
        <v>264000</v>
      </c>
      <c r="AI12" s="40">
        <f t="shared" si="3"/>
        <v>264000</v>
      </c>
      <c r="AJ12" s="40">
        <f t="shared" si="3"/>
        <v>264000</v>
      </c>
      <c r="AK12" s="40">
        <f t="shared" si="3"/>
        <v>264000</v>
      </c>
      <c r="AL12" s="40">
        <f t="shared" si="3"/>
        <v>264000</v>
      </c>
      <c r="AM12" s="40">
        <f t="shared" si="3"/>
        <v>264000</v>
      </c>
    </row>
    <row r="13" ht="14.25" customHeight="1">
      <c r="A13" s="30" t="s">
        <v>67</v>
      </c>
    </row>
    <row r="14" ht="14.25" customHeight="1">
      <c r="A14" s="35" t="str">
        <f>Assumptions!A45</f>
        <v>Total cost (incl legal fees etc.,)</v>
      </c>
      <c r="D14" s="7">
        <f>-Assumptions!F45</f>
        <v>0</v>
      </c>
    </row>
    <row r="15" ht="14.25" customHeight="1">
      <c r="A15" s="30" t="str">
        <f>Overheads!A7</f>
        <v>Critical costs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ht="14.25" customHeight="1">
      <c r="A16" s="48" t="str">
        <f>Overheads!A8</f>
        <v>Infrastructure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ht="14.25" customHeight="1">
      <c r="A17" s="35" t="str">
        <f>Overheads!A9</f>
        <v>Validators</v>
      </c>
      <c r="D17" s="7">
        <v>0.0</v>
      </c>
      <c r="E17" s="7">
        <f>-ROUND(Overheads!$F9/12,0)</f>
        <v>-20000</v>
      </c>
      <c r="F17" s="7">
        <f>-ROUND(Overheads!$F9/12,0)</f>
        <v>-20000</v>
      </c>
      <c r="G17" s="7">
        <f>-ROUND(Overheads!$F9/12,0)</f>
        <v>-20000</v>
      </c>
      <c r="H17" s="7">
        <f>-ROUND(Overheads!$F9/12,0)</f>
        <v>-20000</v>
      </c>
      <c r="I17" s="7">
        <f>-ROUND(Overheads!$F9/12,0)</f>
        <v>-20000</v>
      </c>
      <c r="J17" s="7">
        <f>-ROUND(Overheads!$F9/12,0)</f>
        <v>-20000</v>
      </c>
      <c r="K17" s="7">
        <f>-ROUND(Overheads!$F9/12,0)</f>
        <v>-20000</v>
      </c>
      <c r="L17" s="7">
        <f>-ROUND(Overheads!$F9/12,0)</f>
        <v>-20000</v>
      </c>
      <c r="M17" s="7">
        <f>-ROUND(Overheads!$F9/12,0)</f>
        <v>-20000</v>
      </c>
      <c r="N17" s="7">
        <f>-ROUND(Overheads!$F9/12,0)</f>
        <v>-20000</v>
      </c>
      <c r="O17" s="7">
        <f>-ROUND(Overheads!$F9/12,0)</f>
        <v>-20000</v>
      </c>
      <c r="P17" s="7">
        <f>-ROUND(Overheads!$F9/12,0)</f>
        <v>-20000</v>
      </c>
      <c r="Q17" s="7">
        <f>-ROUND(Overheads!$J9/12,0)</f>
        <v>-20600</v>
      </c>
      <c r="R17" s="7">
        <f>-ROUND(Overheads!$J9/12,0)</f>
        <v>-20600</v>
      </c>
      <c r="S17" s="7">
        <f>-ROUND(Overheads!$J9/12,0)</f>
        <v>-20600</v>
      </c>
      <c r="T17" s="7">
        <f>-ROUND(Overheads!$J9/12,0)</f>
        <v>-20600</v>
      </c>
      <c r="U17" s="7">
        <f>-ROUND(Overheads!$J9/12,0)</f>
        <v>-20600</v>
      </c>
      <c r="V17" s="7">
        <f>-ROUND(Overheads!$J9/12,0)</f>
        <v>-20600</v>
      </c>
      <c r="W17" s="7">
        <f>-ROUND(Overheads!$J9/12,0)</f>
        <v>-20600</v>
      </c>
      <c r="X17" s="7">
        <f>-ROUND(Overheads!$J9/12,0)</f>
        <v>-20600</v>
      </c>
      <c r="Y17" s="7">
        <f>-ROUND(Overheads!$J9/12,0)</f>
        <v>-20600</v>
      </c>
      <c r="Z17" s="7">
        <f>-ROUND(Overheads!$J9/12,0)</f>
        <v>-20600</v>
      </c>
      <c r="AA17" s="7">
        <f>-ROUND(Overheads!$J9/12,0)</f>
        <v>-20600</v>
      </c>
      <c r="AB17" s="7">
        <f>-ROUND(Overheads!$N9/12,0)</f>
        <v>-21218</v>
      </c>
      <c r="AC17" s="7">
        <f t="shared" ref="AC17:AM17" si="4">AB17</f>
        <v>-21218</v>
      </c>
      <c r="AD17" s="7">
        <f t="shared" si="4"/>
        <v>-21218</v>
      </c>
      <c r="AE17" s="7">
        <f t="shared" si="4"/>
        <v>-21218</v>
      </c>
      <c r="AF17" s="7">
        <f t="shared" si="4"/>
        <v>-21218</v>
      </c>
      <c r="AG17" s="7">
        <f t="shared" si="4"/>
        <v>-21218</v>
      </c>
      <c r="AH17" s="7">
        <f t="shared" si="4"/>
        <v>-21218</v>
      </c>
      <c r="AI17" s="7">
        <f t="shared" si="4"/>
        <v>-21218</v>
      </c>
      <c r="AJ17" s="7">
        <f t="shared" si="4"/>
        <v>-21218</v>
      </c>
      <c r="AK17" s="7">
        <f t="shared" si="4"/>
        <v>-21218</v>
      </c>
      <c r="AL17" s="7">
        <f t="shared" si="4"/>
        <v>-21218</v>
      </c>
      <c r="AM17" s="7">
        <f t="shared" si="4"/>
        <v>-21218</v>
      </c>
    </row>
    <row r="18" ht="14.25" customHeight="1">
      <c r="A18" s="35" t="str">
        <f>Overheads!A10</f>
        <v>Gateway/signalling costs</v>
      </c>
      <c r="D18" s="7">
        <v>0.0</v>
      </c>
      <c r="E18" s="7">
        <f>-ROUND(Overheads!$F10/12,0)</f>
        <v>-10000</v>
      </c>
      <c r="F18" s="7">
        <f>-ROUND(Overheads!$F10/12,0)</f>
        <v>-10000</v>
      </c>
      <c r="G18" s="7">
        <f>-ROUND(Overheads!$F10/12,0)</f>
        <v>-10000</v>
      </c>
      <c r="H18" s="7">
        <f>-ROUND(Overheads!$F10/12,0)</f>
        <v>-10000</v>
      </c>
      <c r="I18" s="7">
        <f>-ROUND(Overheads!$F10/12,0)</f>
        <v>-10000</v>
      </c>
      <c r="J18" s="7">
        <f>-ROUND(Overheads!$F10/12,0)</f>
        <v>-10000</v>
      </c>
      <c r="K18" s="7">
        <f>-ROUND(Overheads!$F10/12,0)</f>
        <v>-10000</v>
      </c>
      <c r="L18" s="7">
        <f>-ROUND(Overheads!$F10/12,0)</f>
        <v>-10000</v>
      </c>
      <c r="M18" s="7">
        <f>-ROUND(Overheads!$F10/12,0)</f>
        <v>-10000</v>
      </c>
      <c r="N18" s="7">
        <f>-ROUND(Overheads!$F10/12,0)</f>
        <v>-10000</v>
      </c>
      <c r="O18" s="7">
        <f>-ROUND(Overheads!$F10/12,0)</f>
        <v>-10000</v>
      </c>
      <c r="P18" s="7">
        <f>-ROUND(Overheads!$F10/12,0)</f>
        <v>-10000</v>
      </c>
      <c r="Q18" s="7">
        <f>-ROUND(Overheads!$J10/12,0)</f>
        <v>-10300</v>
      </c>
      <c r="R18" s="7">
        <f>-ROUND(Overheads!$J10/12,0)</f>
        <v>-10300</v>
      </c>
      <c r="S18" s="7">
        <f>-ROUND(Overheads!$J10/12,0)</f>
        <v>-10300</v>
      </c>
      <c r="T18" s="7">
        <f>-ROUND(Overheads!$J10/12,0)</f>
        <v>-10300</v>
      </c>
      <c r="U18" s="7">
        <f>-ROUND(Overheads!$J10/12,0)</f>
        <v>-10300</v>
      </c>
      <c r="V18" s="7">
        <f>-ROUND(Overheads!$J10/12,0)</f>
        <v>-10300</v>
      </c>
      <c r="W18" s="7">
        <f>-ROUND(Overheads!$J10/12,0)</f>
        <v>-10300</v>
      </c>
      <c r="X18" s="7">
        <f>-ROUND(Overheads!$J10/12,0)</f>
        <v>-10300</v>
      </c>
      <c r="Y18" s="7">
        <f>-ROUND(Overheads!$J10/12,0)</f>
        <v>-10300</v>
      </c>
      <c r="Z18" s="7">
        <f>-ROUND(Overheads!$J10/12,0)</f>
        <v>-10300</v>
      </c>
      <c r="AA18" s="7">
        <f>-ROUND(Overheads!$J10/12,0)</f>
        <v>-10300</v>
      </c>
      <c r="AB18" s="7">
        <f>-ROUND(Overheads!$N10/12,0)</f>
        <v>-10609</v>
      </c>
      <c r="AC18" s="7">
        <f t="shared" ref="AC18:AM18" si="5">AB18</f>
        <v>-10609</v>
      </c>
      <c r="AD18" s="7">
        <f t="shared" si="5"/>
        <v>-10609</v>
      </c>
      <c r="AE18" s="7">
        <f t="shared" si="5"/>
        <v>-10609</v>
      </c>
      <c r="AF18" s="7">
        <f t="shared" si="5"/>
        <v>-10609</v>
      </c>
      <c r="AG18" s="7">
        <f t="shared" si="5"/>
        <v>-10609</v>
      </c>
      <c r="AH18" s="7">
        <f t="shared" si="5"/>
        <v>-10609</v>
      </c>
      <c r="AI18" s="7">
        <f t="shared" si="5"/>
        <v>-10609</v>
      </c>
      <c r="AJ18" s="7">
        <f t="shared" si="5"/>
        <v>-10609</v>
      </c>
      <c r="AK18" s="7">
        <f t="shared" si="5"/>
        <v>-10609</v>
      </c>
      <c r="AL18" s="7">
        <f t="shared" si="5"/>
        <v>-10609</v>
      </c>
      <c r="AM18" s="7">
        <f t="shared" si="5"/>
        <v>-10609</v>
      </c>
    </row>
    <row r="19" ht="14.25" customHeight="1">
      <c r="A19" s="62" t="str">
        <f>Overheads!A12</f>
        <v>Websites/webflow</v>
      </c>
      <c r="B19" s="62"/>
      <c r="C19" s="62"/>
      <c r="D19" s="7">
        <v>0.0</v>
      </c>
      <c r="E19" s="7">
        <f>-ROUND(Overheads!$F12/12,0)</f>
        <v>-40</v>
      </c>
      <c r="F19" s="7">
        <f>-ROUND(Overheads!$F12/12,0)</f>
        <v>-40</v>
      </c>
      <c r="G19" s="7">
        <f>-ROUND(Overheads!$F12/12,0)</f>
        <v>-40</v>
      </c>
      <c r="H19" s="7">
        <f>-ROUND(Overheads!$F12/12,0)</f>
        <v>-40</v>
      </c>
      <c r="I19" s="7">
        <f>-ROUND(Overheads!$F12/12,0)</f>
        <v>-40</v>
      </c>
      <c r="J19" s="7">
        <f>-ROUND(Overheads!$F12/12,0)</f>
        <v>-40</v>
      </c>
      <c r="K19" s="7">
        <f>-ROUND(Overheads!$F12/12,0)</f>
        <v>-40</v>
      </c>
      <c r="L19" s="7">
        <f>-ROUND(Overheads!$F12/12,0)</f>
        <v>-40</v>
      </c>
      <c r="M19" s="7">
        <f>-ROUND(Overheads!$F12/12,0)</f>
        <v>-40</v>
      </c>
      <c r="N19" s="7">
        <f>-ROUND(Overheads!$F12/12,0)</f>
        <v>-40</v>
      </c>
      <c r="O19" s="7">
        <f>-ROUND(Overheads!$F12/12,0)</f>
        <v>-40</v>
      </c>
      <c r="P19" s="7">
        <f>-ROUND(Overheads!$F12/12,0)</f>
        <v>-40</v>
      </c>
      <c r="Q19" s="7">
        <f>-ROUND(Overheads!$J12/12,0)</f>
        <v>-41</v>
      </c>
      <c r="R19" s="7">
        <f>-ROUND(Overheads!$J12/12,0)</f>
        <v>-41</v>
      </c>
      <c r="S19" s="7">
        <f>-ROUND(Overheads!$J12/12,0)</f>
        <v>-41</v>
      </c>
      <c r="T19" s="7">
        <f>-ROUND(Overheads!$J12/12,0)</f>
        <v>-41</v>
      </c>
      <c r="U19" s="7">
        <f>-ROUND(Overheads!$J12/12,0)</f>
        <v>-41</v>
      </c>
      <c r="V19" s="7">
        <f>-ROUND(Overheads!$J12/12,0)</f>
        <v>-41</v>
      </c>
      <c r="W19" s="7">
        <f>-ROUND(Overheads!$J12/12,0)</f>
        <v>-41</v>
      </c>
      <c r="X19" s="7">
        <f>-ROUND(Overheads!$J12/12,0)</f>
        <v>-41</v>
      </c>
      <c r="Y19" s="7">
        <f>-ROUND(Overheads!$J12/12,0)</f>
        <v>-41</v>
      </c>
      <c r="Z19" s="7">
        <f>-ROUND(Overheads!$J12/12,0)</f>
        <v>-41</v>
      </c>
      <c r="AA19" s="7">
        <f>-ROUND(Overheads!$J12/12,0)</f>
        <v>-41</v>
      </c>
      <c r="AB19" s="7">
        <f>-ROUND(Overheads!$N11/12,0)</f>
        <v>-1273</v>
      </c>
      <c r="AC19" s="7">
        <f t="shared" ref="AC19:AM19" si="6">AB19</f>
        <v>-1273</v>
      </c>
      <c r="AD19" s="7">
        <f t="shared" si="6"/>
        <v>-1273</v>
      </c>
      <c r="AE19" s="7">
        <f t="shared" si="6"/>
        <v>-1273</v>
      </c>
      <c r="AF19" s="7">
        <f t="shared" si="6"/>
        <v>-1273</v>
      </c>
      <c r="AG19" s="7">
        <f t="shared" si="6"/>
        <v>-1273</v>
      </c>
      <c r="AH19" s="7">
        <f t="shared" si="6"/>
        <v>-1273</v>
      </c>
      <c r="AI19" s="7">
        <f t="shared" si="6"/>
        <v>-1273</v>
      </c>
      <c r="AJ19" s="7">
        <f t="shared" si="6"/>
        <v>-1273</v>
      </c>
      <c r="AK19" s="7">
        <f t="shared" si="6"/>
        <v>-1273</v>
      </c>
      <c r="AL19" s="7">
        <f t="shared" si="6"/>
        <v>-1273</v>
      </c>
      <c r="AM19" s="7">
        <f t="shared" si="6"/>
        <v>-1273</v>
      </c>
    </row>
    <row r="20" ht="14.25" customHeight="1">
      <c r="A20" s="35" t="str">
        <f>Overheads!A12</f>
        <v>Websites/webflow</v>
      </c>
      <c r="D20" s="7">
        <v>0.0</v>
      </c>
      <c r="E20" s="7">
        <f>-ROUND(Overheads!$F12/12,0)</f>
        <v>-40</v>
      </c>
      <c r="F20" s="7">
        <f>-ROUND(Overheads!$F12/12,0)</f>
        <v>-40</v>
      </c>
      <c r="G20" s="7">
        <f>-ROUND(Overheads!$F12/12,0)</f>
        <v>-40</v>
      </c>
      <c r="H20" s="7">
        <f>-ROUND(Overheads!$F12/12,0)</f>
        <v>-40</v>
      </c>
      <c r="I20" s="7">
        <f>-ROUND(Overheads!$F12/12,0)</f>
        <v>-40</v>
      </c>
      <c r="J20" s="7">
        <f>-ROUND(Overheads!$F12/12,0)</f>
        <v>-40</v>
      </c>
      <c r="K20" s="7">
        <f>-ROUND(Overheads!$F12/12,0)</f>
        <v>-40</v>
      </c>
      <c r="L20" s="7">
        <f>-ROUND(Overheads!$F12/12,0)</f>
        <v>-40</v>
      </c>
      <c r="M20" s="7">
        <f>-ROUND(Overheads!$F12/12,0)</f>
        <v>-40</v>
      </c>
      <c r="N20" s="7">
        <f>-ROUND(Overheads!$F12/12,0)</f>
        <v>-40</v>
      </c>
      <c r="O20" s="7">
        <f>-ROUND(Overheads!$F12/12,0)</f>
        <v>-40</v>
      </c>
      <c r="P20" s="7">
        <f>-ROUND(Overheads!$F12/12,0)</f>
        <v>-40</v>
      </c>
      <c r="Q20" s="7">
        <f>-ROUND(Overheads!$J12/12,0)</f>
        <v>-41</v>
      </c>
      <c r="R20" s="7">
        <f>-ROUND(Overheads!$J12/12,0)</f>
        <v>-41</v>
      </c>
      <c r="S20" s="7">
        <f>-ROUND(Overheads!$J12/12,0)</f>
        <v>-41</v>
      </c>
      <c r="T20" s="7">
        <f>-ROUND(Overheads!$J12/12,0)</f>
        <v>-41</v>
      </c>
      <c r="U20" s="7">
        <f>-ROUND(Overheads!$J12/12,0)</f>
        <v>-41</v>
      </c>
      <c r="V20" s="7">
        <f>-ROUND(Overheads!$J12/12,0)</f>
        <v>-41</v>
      </c>
      <c r="W20" s="7">
        <f>-ROUND(Overheads!$J12/12,0)</f>
        <v>-41</v>
      </c>
      <c r="X20" s="7">
        <f>-ROUND(Overheads!$J12/12,0)</f>
        <v>-41</v>
      </c>
      <c r="Y20" s="7">
        <f>-ROUND(Overheads!$J12/12,0)</f>
        <v>-41</v>
      </c>
      <c r="Z20" s="7">
        <f>-ROUND(Overheads!$J12/12,0)</f>
        <v>-41</v>
      </c>
      <c r="AA20" s="7">
        <f>-ROUND(Overheads!$J12/12,0)</f>
        <v>-41</v>
      </c>
      <c r="AB20" s="7">
        <f>-ROUND(Overheads!$N12/12,0)</f>
        <v>-42</v>
      </c>
      <c r="AC20" s="7">
        <f t="shared" ref="AC20:AM20" si="7">AB20</f>
        <v>-42</v>
      </c>
      <c r="AD20" s="7">
        <f t="shared" si="7"/>
        <v>-42</v>
      </c>
      <c r="AE20" s="7">
        <f t="shared" si="7"/>
        <v>-42</v>
      </c>
      <c r="AF20" s="7">
        <f t="shared" si="7"/>
        <v>-42</v>
      </c>
      <c r="AG20" s="7">
        <f t="shared" si="7"/>
        <v>-42</v>
      </c>
      <c r="AH20" s="7">
        <f t="shared" si="7"/>
        <v>-42</v>
      </c>
      <c r="AI20" s="7">
        <f t="shared" si="7"/>
        <v>-42</v>
      </c>
      <c r="AJ20" s="7">
        <f t="shared" si="7"/>
        <v>-42</v>
      </c>
      <c r="AK20" s="7">
        <f t="shared" si="7"/>
        <v>-42</v>
      </c>
      <c r="AL20" s="7">
        <f t="shared" si="7"/>
        <v>-42</v>
      </c>
      <c r="AM20" s="7">
        <f t="shared" si="7"/>
        <v>-42</v>
      </c>
    </row>
    <row r="21" ht="14.25" customHeight="1">
      <c r="A21" s="35" t="str">
        <f>Overheads!A13</f>
        <v>App stores</v>
      </c>
      <c r="D21" s="7">
        <v>0.0</v>
      </c>
      <c r="E21" s="7">
        <f>-ROUND(Overheads!$F13/12,0)</f>
        <v>-25</v>
      </c>
      <c r="F21" s="7">
        <f>-ROUND(Overheads!$F13/12,0)</f>
        <v>-25</v>
      </c>
      <c r="G21" s="7">
        <f>-ROUND(Overheads!$F13/12,0)</f>
        <v>-25</v>
      </c>
      <c r="H21" s="7">
        <f>-ROUND(Overheads!$F13/12,0)</f>
        <v>-25</v>
      </c>
      <c r="I21" s="7">
        <f>-ROUND(Overheads!$F13/12,0)</f>
        <v>-25</v>
      </c>
      <c r="J21" s="7">
        <f>-ROUND(Overheads!$F13/12,0)</f>
        <v>-25</v>
      </c>
      <c r="K21" s="7">
        <f>-ROUND(Overheads!$F13/12,0)</f>
        <v>-25</v>
      </c>
      <c r="L21" s="7">
        <f>-ROUND(Overheads!$F13/12,0)</f>
        <v>-25</v>
      </c>
      <c r="M21" s="7">
        <f>-ROUND(Overheads!$F13/12,0)</f>
        <v>-25</v>
      </c>
      <c r="N21" s="7">
        <f>-ROUND(Overheads!$F13/12,0)</f>
        <v>-25</v>
      </c>
      <c r="O21" s="7">
        <f>-ROUND(Overheads!$F13/12,0)</f>
        <v>-25</v>
      </c>
      <c r="P21" s="7">
        <f>-ROUND(Overheads!$F13/12,0)</f>
        <v>-25</v>
      </c>
      <c r="Q21" s="7">
        <f>-ROUND(Overheads!$J13/12,0)</f>
        <v>-26</v>
      </c>
      <c r="R21" s="7">
        <f>-ROUND(Overheads!$J13/12,0)</f>
        <v>-26</v>
      </c>
      <c r="S21" s="7">
        <f>-ROUND(Overheads!$J13/12,0)</f>
        <v>-26</v>
      </c>
      <c r="T21" s="7">
        <f>-ROUND(Overheads!$J13/12,0)</f>
        <v>-26</v>
      </c>
      <c r="U21" s="7">
        <f>-ROUND(Overheads!$J13/12,0)</f>
        <v>-26</v>
      </c>
      <c r="V21" s="7">
        <f>-ROUND(Overheads!$J13/12,0)</f>
        <v>-26</v>
      </c>
      <c r="W21" s="7">
        <f>-ROUND(Overheads!$J13/12,0)</f>
        <v>-26</v>
      </c>
      <c r="X21" s="7">
        <f>-ROUND(Overheads!$J13/12,0)</f>
        <v>-26</v>
      </c>
      <c r="Y21" s="7">
        <f>-ROUND(Overheads!$J13/12,0)</f>
        <v>-26</v>
      </c>
      <c r="Z21" s="7">
        <f>-ROUND(Overheads!$J13/12,0)</f>
        <v>-26</v>
      </c>
      <c r="AA21" s="7">
        <f>-ROUND(Overheads!$J13/12,0)</f>
        <v>-26</v>
      </c>
      <c r="AB21" s="7">
        <f>-ROUND(Overheads!$N13/12,0)</f>
        <v>-27</v>
      </c>
      <c r="AC21" s="7">
        <f t="shared" ref="AC21:AM21" si="8">AB21</f>
        <v>-27</v>
      </c>
      <c r="AD21" s="7">
        <f t="shared" si="8"/>
        <v>-27</v>
      </c>
      <c r="AE21" s="7">
        <f t="shared" si="8"/>
        <v>-27</v>
      </c>
      <c r="AF21" s="7">
        <f t="shared" si="8"/>
        <v>-27</v>
      </c>
      <c r="AG21" s="7">
        <f t="shared" si="8"/>
        <v>-27</v>
      </c>
      <c r="AH21" s="7">
        <f t="shared" si="8"/>
        <v>-27</v>
      </c>
      <c r="AI21" s="7">
        <f t="shared" si="8"/>
        <v>-27</v>
      </c>
      <c r="AJ21" s="7">
        <f t="shared" si="8"/>
        <v>-27</v>
      </c>
      <c r="AK21" s="7">
        <f t="shared" si="8"/>
        <v>-27</v>
      </c>
      <c r="AL21" s="7">
        <f t="shared" si="8"/>
        <v>-27</v>
      </c>
      <c r="AM21" s="7">
        <f t="shared" si="8"/>
        <v>-27</v>
      </c>
    </row>
    <row r="22" ht="14.25" customHeight="1">
      <c r="A22" s="35" t="str">
        <f>Overheads!A14</f>
        <v>Github enterprise</v>
      </c>
      <c r="D22" s="7">
        <v>0.0</v>
      </c>
      <c r="E22" s="7">
        <f>-ROUND(Overheads!$F14/12,0)</f>
        <v>-42</v>
      </c>
      <c r="F22" s="7">
        <f>-ROUND(Overheads!$F14/12,0)</f>
        <v>-42</v>
      </c>
      <c r="G22" s="7">
        <f>-ROUND(Overheads!$F14/12,0)</f>
        <v>-42</v>
      </c>
      <c r="H22" s="7">
        <f>-ROUND(Overheads!$F14/12,0)</f>
        <v>-42</v>
      </c>
      <c r="I22" s="7">
        <f>-ROUND(Overheads!$F14/12,0)</f>
        <v>-42</v>
      </c>
      <c r="J22" s="7">
        <f>-ROUND(Overheads!$F14/12,0)</f>
        <v>-42</v>
      </c>
      <c r="K22" s="7">
        <f>-ROUND(Overheads!$F14/12,0)</f>
        <v>-42</v>
      </c>
      <c r="L22" s="7">
        <f>-ROUND(Overheads!$F14/12,0)</f>
        <v>-42</v>
      </c>
      <c r="M22" s="7">
        <f>-ROUND(Overheads!$F14/12,0)</f>
        <v>-42</v>
      </c>
      <c r="N22" s="7">
        <f>-ROUND(Overheads!$F14/12,0)</f>
        <v>-42</v>
      </c>
      <c r="O22" s="7">
        <f>-ROUND(Overheads!$F14/12,0)</f>
        <v>-42</v>
      </c>
      <c r="P22" s="7">
        <f>-ROUND(Overheads!$F14/12,0)</f>
        <v>-42</v>
      </c>
      <c r="Q22" s="7">
        <f>-ROUND(Overheads!$J14/12,0)</f>
        <v>-43</v>
      </c>
      <c r="R22" s="7">
        <f>-ROUND(Overheads!$J14/12,0)</f>
        <v>-43</v>
      </c>
      <c r="S22" s="7">
        <f>-ROUND(Overheads!$J14/12,0)</f>
        <v>-43</v>
      </c>
      <c r="T22" s="7">
        <f>-ROUND(Overheads!$J14/12,0)</f>
        <v>-43</v>
      </c>
      <c r="U22" s="7">
        <f>-ROUND(Overheads!$J14/12,0)</f>
        <v>-43</v>
      </c>
      <c r="V22" s="7">
        <f>-ROUND(Overheads!$J14/12,0)</f>
        <v>-43</v>
      </c>
      <c r="W22" s="7">
        <f>-ROUND(Overheads!$J14/12,0)</f>
        <v>-43</v>
      </c>
      <c r="X22" s="7">
        <f>-ROUND(Overheads!$J14/12,0)</f>
        <v>-43</v>
      </c>
      <c r="Y22" s="7">
        <f>-ROUND(Overheads!$J14/12,0)</f>
        <v>-43</v>
      </c>
      <c r="Z22" s="7">
        <f>-ROUND(Overheads!$J14/12,0)</f>
        <v>-43</v>
      </c>
      <c r="AA22" s="7">
        <f>-ROUND(Overheads!$J14/12,0)</f>
        <v>-43</v>
      </c>
      <c r="AB22" s="7">
        <f>-ROUND(Overheads!$N14/12,0)</f>
        <v>-45</v>
      </c>
      <c r="AC22" s="7">
        <f t="shared" ref="AC22:AM22" si="9">AB22</f>
        <v>-45</v>
      </c>
      <c r="AD22" s="7">
        <f t="shared" si="9"/>
        <v>-45</v>
      </c>
      <c r="AE22" s="7">
        <f t="shared" si="9"/>
        <v>-45</v>
      </c>
      <c r="AF22" s="7">
        <f t="shared" si="9"/>
        <v>-45</v>
      </c>
      <c r="AG22" s="7">
        <f t="shared" si="9"/>
        <v>-45</v>
      </c>
      <c r="AH22" s="7">
        <f t="shared" si="9"/>
        <v>-45</v>
      </c>
      <c r="AI22" s="7">
        <f t="shared" si="9"/>
        <v>-45</v>
      </c>
      <c r="AJ22" s="7">
        <f t="shared" si="9"/>
        <v>-45</v>
      </c>
      <c r="AK22" s="7">
        <f t="shared" si="9"/>
        <v>-45</v>
      </c>
      <c r="AL22" s="7">
        <f t="shared" si="9"/>
        <v>-45</v>
      </c>
      <c r="AM22" s="7">
        <f t="shared" si="9"/>
        <v>-45</v>
      </c>
    </row>
    <row r="23" ht="14.25" customHeight="1">
      <c r="A23" s="48" t="str">
        <f>Overheads!A15</f>
        <v>Financial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ht="14.25" customHeight="1">
      <c r="A24" s="35" t="str">
        <f>Overheads!A16</f>
        <v>Market Makers</v>
      </c>
      <c r="D24" s="7">
        <v>0.0</v>
      </c>
      <c r="E24" s="7">
        <f>-ROUND(Overheads!$F16/12,0)</f>
        <v>-10000</v>
      </c>
      <c r="F24" s="7">
        <f>-ROUND(Overheads!$F16/12,0)</f>
        <v>-10000</v>
      </c>
      <c r="G24" s="7">
        <f>-ROUND(Overheads!$F16/12,0)</f>
        <v>-10000</v>
      </c>
      <c r="H24" s="7">
        <f>-ROUND(Overheads!$F16/12,0)</f>
        <v>-10000</v>
      </c>
      <c r="I24" s="7">
        <f>-ROUND(Overheads!$F16/12,0)</f>
        <v>-10000</v>
      </c>
      <c r="J24" s="7">
        <f>-ROUND(Overheads!$F16/12,0)</f>
        <v>-10000</v>
      </c>
      <c r="K24" s="7">
        <f>-ROUND(Overheads!$F16/12,0)</f>
        <v>-10000</v>
      </c>
      <c r="L24" s="7">
        <f>-ROUND(Overheads!$F16/12,0)</f>
        <v>-10000</v>
      </c>
      <c r="M24" s="7">
        <f>-ROUND(Overheads!$F16/12,0)</f>
        <v>-10000</v>
      </c>
      <c r="N24" s="7">
        <f>-ROUND(Overheads!$F16/12,0)</f>
        <v>-10000</v>
      </c>
      <c r="O24" s="7">
        <f>-ROUND(Overheads!$F16/12,0)</f>
        <v>-10000</v>
      </c>
      <c r="P24" s="7">
        <f>-ROUND(Overheads!$F16/12,0)</f>
        <v>-10000</v>
      </c>
      <c r="Q24" s="7">
        <f>-ROUND(Overheads!$J16/12,0)</f>
        <v>-15450</v>
      </c>
      <c r="R24" s="7">
        <f>-ROUND(Overheads!$J16/12,0)</f>
        <v>-15450</v>
      </c>
      <c r="S24" s="7">
        <f>-ROUND(Overheads!$J16/12,0)</f>
        <v>-15450</v>
      </c>
      <c r="T24" s="7">
        <f>-ROUND(Overheads!$J16/12,0)</f>
        <v>-15450</v>
      </c>
      <c r="U24" s="7">
        <f>-ROUND(Overheads!$J16/12,0)</f>
        <v>-15450</v>
      </c>
      <c r="V24" s="7">
        <f>-ROUND(Overheads!$J16/12,0)</f>
        <v>-15450</v>
      </c>
      <c r="W24" s="7">
        <f>-ROUND(Overheads!$J16/12,0)</f>
        <v>-15450</v>
      </c>
      <c r="X24" s="7">
        <f>-ROUND(Overheads!$J16/12,0)</f>
        <v>-15450</v>
      </c>
      <c r="Y24" s="7">
        <f>-ROUND(Overheads!$J16/12,0)</f>
        <v>-15450</v>
      </c>
      <c r="Z24" s="7">
        <f>-ROUND(Overheads!$J16/12,0)</f>
        <v>-15450</v>
      </c>
      <c r="AA24" s="7">
        <f>-ROUND(Overheads!$J16/12,0)</f>
        <v>-15450</v>
      </c>
      <c r="AB24" s="7">
        <f>-ROUND(Overheads!$N16/12,0)</f>
        <v>-21218</v>
      </c>
      <c r="AC24" s="7">
        <f t="shared" ref="AC24:AM24" si="10">AB24</f>
        <v>-21218</v>
      </c>
      <c r="AD24" s="7">
        <f t="shared" si="10"/>
        <v>-21218</v>
      </c>
      <c r="AE24" s="7">
        <f t="shared" si="10"/>
        <v>-21218</v>
      </c>
      <c r="AF24" s="7">
        <f t="shared" si="10"/>
        <v>-21218</v>
      </c>
      <c r="AG24" s="7">
        <f t="shared" si="10"/>
        <v>-21218</v>
      </c>
      <c r="AH24" s="7">
        <f t="shared" si="10"/>
        <v>-21218</v>
      </c>
      <c r="AI24" s="7">
        <f t="shared" si="10"/>
        <v>-21218</v>
      </c>
      <c r="AJ24" s="7">
        <f t="shared" si="10"/>
        <v>-21218</v>
      </c>
      <c r="AK24" s="7">
        <f t="shared" si="10"/>
        <v>-21218</v>
      </c>
      <c r="AL24" s="7">
        <f t="shared" si="10"/>
        <v>-21218</v>
      </c>
      <c r="AM24" s="7">
        <f t="shared" si="10"/>
        <v>-21218</v>
      </c>
    </row>
    <row r="25" ht="14.25" customHeight="1">
      <c r="A25" s="48" t="str">
        <f>Overheads!A17</f>
        <v>Administration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ht="14.25" customHeight="1">
      <c r="A26" s="35" t="str">
        <f>Overheads!A18</f>
        <v>MIDAO</v>
      </c>
      <c r="D26" s="7">
        <v>0.0</v>
      </c>
      <c r="E26" s="7">
        <f>-ROUND(Overheads!$F18/12,0)</f>
        <v>-417</v>
      </c>
      <c r="F26" s="7">
        <f>-ROUND(Overheads!$F18/12,0)</f>
        <v>-417</v>
      </c>
      <c r="G26" s="7">
        <f>-ROUND(Overheads!$F18/12,0)</f>
        <v>-417</v>
      </c>
      <c r="H26" s="7">
        <f>-ROUND(Overheads!$F18/12,0)</f>
        <v>-417</v>
      </c>
      <c r="I26" s="7">
        <f>-ROUND(Overheads!$F18/12,0)</f>
        <v>-417</v>
      </c>
      <c r="J26" s="7">
        <f>-ROUND(Overheads!$F18/12,0)</f>
        <v>-417</v>
      </c>
      <c r="K26" s="7">
        <f>-ROUND(Overheads!$F18/12,0)</f>
        <v>-417</v>
      </c>
      <c r="L26" s="7">
        <f>-ROUND(Overheads!$F18/12,0)</f>
        <v>-417</v>
      </c>
      <c r="M26" s="7">
        <f>-ROUND(Overheads!$F18/12,0)</f>
        <v>-417</v>
      </c>
      <c r="N26" s="7">
        <f>-ROUND(Overheads!$F18/12,0)</f>
        <v>-417</v>
      </c>
      <c r="O26" s="7">
        <f>-ROUND(Overheads!$F18/12,0)</f>
        <v>-417</v>
      </c>
      <c r="P26" s="7">
        <f>-ROUND(Overheads!$F18/12,0)</f>
        <v>-417</v>
      </c>
      <c r="Q26" s="7">
        <f>-ROUND(Overheads!$J18/12,0)</f>
        <v>-429</v>
      </c>
      <c r="R26" s="7">
        <f>-ROUND(Overheads!$J18/12,0)</f>
        <v>-429</v>
      </c>
      <c r="S26" s="7">
        <f>-ROUND(Overheads!$J18/12,0)</f>
        <v>-429</v>
      </c>
      <c r="T26" s="7">
        <f>-ROUND(Overheads!$J18/12,0)</f>
        <v>-429</v>
      </c>
      <c r="U26" s="7">
        <f>-ROUND(Overheads!$J18/12,0)</f>
        <v>-429</v>
      </c>
      <c r="V26" s="7">
        <f>-ROUND(Overheads!$J18/12,0)</f>
        <v>-429</v>
      </c>
      <c r="W26" s="7">
        <f>-ROUND(Overheads!$J18/12,0)</f>
        <v>-429</v>
      </c>
      <c r="X26" s="7">
        <f>-ROUND(Overheads!$J18/12,0)</f>
        <v>-429</v>
      </c>
      <c r="Y26" s="7">
        <f>-ROUND(Overheads!$J18/12,0)</f>
        <v>-429</v>
      </c>
      <c r="Z26" s="7">
        <f>-ROUND(Overheads!$J18/12,0)</f>
        <v>-429</v>
      </c>
      <c r="AA26" s="7">
        <f>-ROUND(Overheads!$J18/12,0)</f>
        <v>-429</v>
      </c>
      <c r="AB26" s="7">
        <f>-ROUND(Overheads!$N18/12,0)</f>
        <v>-442</v>
      </c>
      <c r="AC26" s="7">
        <f t="shared" ref="AC26:AM26" si="11">AB26</f>
        <v>-442</v>
      </c>
      <c r="AD26" s="7">
        <f t="shared" si="11"/>
        <v>-442</v>
      </c>
      <c r="AE26" s="7">
        <f t="shared" si="11"/>
        <v>-442</v>
      </c>
      <c r="AF26" s="7">
        <f t="shared" si="11"/>
        <v>-442</v>
      </c>
      <c r="AG26" s="7">
        <f t="shared" si="11"/>
        <v>-442</v>
      </c>
      <c r="AH26" s="7">
        <f t="shared" si="11"/>
        <v>-442</v>
      </c>
      <c r="AI26" s="7">
        <f t="shared" si="11"/>
        <v>-442</v>
      </c>
      <c r="AJ26" s="7">
        <f t="shared" si="11"/>
        <v>-442</v>
      </c>
      <c r="AK26" s="7">
        <f t="shared" si="11"/>
        <v>-442</v>
      </c>
      <c r="AL26" s="7">
        <f t="shared" si="11"/>
        <v>-442</v>
      </c>
      <c r="AM26" s="7">
        <f t="shared" si="11"/>
        <v>-442</v>
      </c>
    </row>
    <row r="27" ht="14.25" customHeight="1">
      <c r="A27" s="48" t="str">
        <f>Overheads!A19</f>
        <v>Marketing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ht="14.25" customHeight="1">
      <c r="A28" s="35" t="str">
        <f>Overheads!A20</f>
        <v>@x</v>
      </c>
      <c r="D28" s="7">
        <v>0.0</v>
      </c>
      <c r="E28" s="7">
        <f>-ROUND(Overheads!$F20/12,0)</f>
        <v>-1000</v>
      </c>
      <c r="F28" s="7">
        <f>-ROUND(Overheads!$F20/12,0)</f>
        <v>-1000</v>
      </c>
      <c r="G28" s="7">
        <f>-ROUND(Overheads!$F20/12,0)</f>
        <v>-1000</v>
      </c>
      <c r="H28" s="7">
        <f>-ROUND(Overheads!$F20/12,0)</f>
        <v>-1000</v>
      </c>
      <c r="I28" s="7">
        <f>-ROUND(Overheads!$F20/12,0)</f>
        <v>-1000</v>
      </c>
      <c r="J28" s="7">
        <f>-ROUND(Overheads!$F20/12,0)</f>
        <v>-1000</v>
      </c>
      <c r="K28" s="7">
        <f>-ROUND(Overheads!$F20/12,0)</f>
        <v>-1000</v>
      </c>
      <c r="L28" s="7">
        <f>-ROUND(Overheads!$F20/12,0)</f>
        <v>-1000</v>
      </c>
      <c r="M28" s="7">
        <f>-ROUND(Overheads!$F20/12,0)</f>
        <v>-1000</v>
      </c>
      <c r="N28" s="7">
        <f>-ROUND(Overheads!$F20/12,0)</f>
        <v>-1000</v>
      </c>
      <c r="O28" s="7">
        <f>-ROUND(Overheads!$F20/12,0)</f>
        <v>-1000</v>
      </c>
      <c r="P28" s="7">
        <f>-ROUND(Overheads!$F20/12,0)</f>
        <v>-1000</v>
      </c>
      <c r="Q28" s="7">
        <f>-ROUND(Overheads!$J20/12,0)</f>
        <v>-1030</v>
      </c>
      <c r="R28" s="7">
        <f>-ROUND(Overheads!$J20/12,0)</f>
        <v>-1030</v>
      </c>
      <c r="S28" s="7">
        <f>-ROUND(Overheads!$J20/12,0)</f>
        <v>-1030</v>
      </c>
      <c r="T28" s="7">
        <f>-ROUND(Overheads!$J20/12,0)</f>
        <v>-1030</v>
      </c>
      <c r="U28" s="7">
        <f>-ROUND(Overheads!$J20/12,0)</f>
        <v>-1030</v>
      </c>
      <c r="V28" s="7">
        <f>-ROUND(Overheads!$J20/12,0)</f>
        <v>-1030</v>
      </c>
      <c r="W28" s="7">
        <f>-ROUND(Overheads!$J20/12,0)</f>
        <v>-1030</v>
      </c>
      <c r="X28" s="7">
        <f>-ROUND(Overheads!$J20/12,0)</f>
        <v>-1030</v>
      </c>
      <c r="Y28" s="7">
        <f>-ROUND(Overheads!$J20/12,0)</f>
        <v>-1030</v>
      </c>
      <c r="Z28" s="7">
        <f>-ROUND(Overheads!$J20/12,0)</f>
        <v>-1030</v>
      </c>
      <c r="AA28" s="7">
        <f>-ROUND(Overheads!$J20/12,0)</f>
        <v>-1030</v>
      </c>
      <c r="AB28" s="7">
        <f>-ROUND(Overheads!$N20/12,0)</f>
        <v>-1061</v>
      </c>
      <c r="AC28" s="7">
        <f t="shared" ref="AC28:AM28" si="12">AB28</f>
        <v>-1061</v>
      </c>
      <c r="AD28" s="7">
        <f t="shared" si="12"/>
        <v>-1061</v>
      </c>
      <c r="AE28" s="7">
        <f t="shared" si="12"/>
        <v>-1061</v>
      </c>
      <c r="AF28" s="7">
        <f t="shared" si="12"/>
        <v>-1061</v>
      </c>
      <c r="AG28" s="7">
        <f t="shared" si="12"/>
        <v>-1061</v>
      </c>
      <c r="AH28" s="7">
        <f t="shared" si="12"/>
        <v>-1061</v>
      </c>
      <c r="AI28" s="7">
        <f t="shared" si="12"/>
        <v>-1061</v>
      </c>
      <c r="AJ28" s="7">
        <f t="shared" si="12"/>
        <v>-1061</v>
      </c>
      <c r="AK28" s="7">
        <f t="shared" si="12"/>
        <v>-1061</v>
      </c>
      <c r="AL28" s="7">
        <f t="shared" si="12"/>
        <v>-1061</v>
      </c>
      <c r="AM28" s="7">
        <f t="shared" si="12"/>
        <v>-1061</v>
      </c>
    </row>
    <row r="29" ht="14.25" customHeight="1">
      <c r="A29" s="35" t="str">
        <f>Overheads!A21</f>
        <v>Other</v>
      </c>
      <c r="D29" s="7">
        <v>0.0</v>
      </c>
      <c r="E29" s="7">
        <f>-ROUND(Overheads!$F21/12,0)</f>
        <v>0</v>
      </c>
      <c r="F29" s="7">
        <f>-ROUND(Overheads!$F21/12,0)</f>
        <v>0</v>
      </c>
      <c r="G29" s="7">
        <f>-ROUND(Overheads!$F21/12,0)</f>
        <v>0</v>
      </c>
      <c r="H29" s="7">
        <f>-ROUND(Overheads!$F21/12,0)</f>
        <v>0</v>
      </c>
      <c r="I29" s="7">
        <f>-ROUND(Overheads!$F21/12,0)</f>
        <v>0</v>
      </c>
      <c r="J29" s="7">
        <f>-ROUND(Overheads!$F21/12,0)</f>
        <v>0</v>
      </c>
      <c r="K29" s="7">
        <f>-ROUND(Overheads!$F21/12,0)</f>
        <v>0</v>
      </c>
      <c r="L29" s="7">
        <f>-ROUND(Overheads!$F21/12,0)</f>
        <v>0</v>
      </c>
      <c r="M29" s="7">
        <f>-ROUND(Overheads!$F21/12,0)</f>
        <v>0</v>
      </c>
      <c r="N29" s="7">
        <f>-ROUND(Overheads!$F21/12,0)</f>
        <v>0</v>
      </c>
      <c r="O29" s="7">
        <f>-ROUND(Overheads!$F21/12,0)</f>
        <v>0</v>
      </c>
      <c r="P29" s="7">
        <f>-ROUND(Overheads!$F21/12,0)</f>
        <v>0</v>
      </c>
      <c r="Q29" s="7">
        <f>-ROUND(Overheads!$J21/12,0)</f>
        <v>0</v>
      </c>
      <c r="R29" s="7">
        <f>-ROUND(Overheads!$J21/12,0)</f>
        <v>0</v>
      </c>
      <c r="S29" s="7">
        <f>-ROUND(Overheads!$J21/12,0)</f>
        <v>0</v>
      </c>
      <c r="T29" s="7">
        <f>-ROUND(Overheads!$J21/12,0)</f>
        <v>0</v>
      </c>
      <c r="U29" s="7">
        <f>-ROUND(Overheads!$J21/12,0)</f>
        <v>0</v>
      </c>
      <c r="V29" s="7">
        <f>-ROUND(Overheads!$J21/12,0)</f>
        <v>0</v>
      </c>
      <c r="W29" s="7">
        <f>-ROUND(Overheads!$J21/12,0)</f>
        <v>0</v>
      </c>
      <c r="X29" s="7">
        <f>-ROUND(Overheads!$J21/12,0)</f>
        <v>0</v>
      </c>
      <c r="Y29" s="7">
        <f>-ROUND(Overheads!$J21/12,0)</f>
        <v>0</v>
      </c>
      <c r="Z29" s="7">
        <f>-ROUND(Overheads!$J21/12,0)</f>
        <v>0</v>
      </c>
      <c r="AA29" s="7">
        <f>-ROUND(Overheads!$J21/12,0)</f>
        <v>0</v>
      </c>
      <c r="AB29" s="7">
        <f>-ROUND(Overheads!$N21/12,0)</f>
        <v>0</v>
      </c>
      <c r="AC29" s="7">
        <f t="shared" ref="AC29:AM29" si="13">AB29</f>
        <v>0</v>
      </c>
      <c r="AD29" s="7">
        <f t="shared" si="13"/>
        <v>0</v>
      </c>
      <c r="AE29" s="7">
        <f t="shared" si="13"/>
        <v>0</v>
      </c>
      <c r="AF29" s="7">
        <f t="shared" si="13"/>
        <v>0</v>
      </c>
      <c r="AG29" s="7">
        <f t="shared" si="13"/>
        <v>0</v>
      </c>
      <c r="AH29" s="7">
        <f t="shared" si="13"/>
        <v>0</v>
      </c>
      <c r="AI29" s="7">
        <f t="shared" si="13"/>
        <v>0</v>
      </c>
      <c r="AJ29" s="7">
        <f t="shared" si="13"/>
        <v>0</v>
      </c>
      <c r="AK29" s="7">
        <f t="shared" si="13"/>
        <v>0</v>
      </c>
      <c r="AL29" s="7">
        <f t="shared" si="13"/>
        <v>0</v>
      </c>
      <c r="AM29" s="7">
        <f t="shared" si="13"/>
        <v>0</v>
      </c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</row>
    <row r="30" ht="14.25" customHeight="1"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ht="14.25" customHeight="1">
      <c r="A31" s="30" t="str">
        <f>Overheads!A23</f>
        <v>Development costs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ht="14.25" customHeight="1">
      <c r="A32" s="48" t="str">
        <f>Overheads!A24</f>
        <v>Developers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ht="14.25" customHeight="1">
      <c r="A33" s="35" t="str">
        <f>Overheads!A25</f>
        <v>CTO/Xi'an 1</v>
      </c>
      <c r="D33" s="7">
        <v>0.0</v>
      </c>
      <c r="E33" s="7">
        <f>-ROUND(Overheads!$F25/12,0)</f>
        <v>-8000</v>
      </c>
      <c r="F33" s="7">
        <f>-ROUND(Overheads!$F25/12,0)</f>
        <v>-8000</v>
      </c>
      <c r="G33" s="7">
        <f>-ROUND(Overheads!$F25/12,0)</f>
        <v>-8000</v>
      </c>
      <c r="H33" s="7">
        <f>-ROUND(Overheads!$F25/12,0)</f>
        <v>-8000</v>
      </c>
      <c r="I33" s="7">
        <f>-ROUND(Overheads!$F25/12,0)</f>
        <v>-8000</v>
      </c>
      <c r="J33" s="7">
        <f>-ROUND(Overheads!$F25/12,0)</f>
        <v>-8000</v>
      </c>
      <c r="K33" s="7">
        <f>-ROUND(Overheads!$F25/12,0)</f>
        <v>-8000</v>
      </c>
      <c r="L33" s="7">
        <f>-ROUND(Overheads!$F25/12,0)</f>
        <v>-8000</v>
      </c>
      <c r="M33" s="7">
        <f>-ROUND(Overheads!$F25/12,0)</f>
        <v>-8000</v>
      </c>
      <c r="N33" s="7">
        <f>-ROUND(Overheads!$F25/12,0)</f>
        <v>-8000</v>
      </c>
      <c r="O33" s="7">
        <f>-ROUND(Overheads!$F25/12,0)</f>
        <v>-8000</v>
      </c>
      <c r="P33" s="7">
        <f>-ROUND(Overheads!$F25/12,0)</f>
        <v>-8000</v>
      </c>
      <c r="Q33" s="7">
        <f>-ROUND(Overheads!$J25/12,0)</f>
        <v>-8240</v>
      </c>
      <c r="R33" s="7">
        <f>-ROUND(Overheads!$J25/12,0)</f>
        <v>-8240</v>
      </c>
      <c r="S33" s="7">
        <f>-ROUND(Overheads!$J25/12,0)</f>
        <v>-8240</v>
      </c>
      <c r="T33" s="7">
        <f>-ROUND(Overheads!$J25/12,0)</f>
        <v>-8240</v>
      </c>
      <c r="U33" s="7">
        <f>-ROUND(Overheads!$J25/12,0)</f>
        <v>-8240</v>
      </c>
      <c r="V33" s="7">
        <f>-ROUND(Overheads!$J25/12,0)</f>
        <v>-8240</v>
      </c>
      <c r="W33" s="7">
        <f>-ROUND(Overheads!$J25/12,0)</f>
        <v>-8240</v>
      </c>
      <c r="X33" s="7">
        <f>-ROUND(Overheads!$J25/12,0)</f>
        <v>-8240</v>
      </c>
      <c r="Y33" s="7">
        <f>-ROUND(Overheads!$J25/12,0)</f>
        <v>-8240</v>
      </c>
      <c r="Z33" s="7">
        <f>-ROUND(Overheads!$J25/12,0)</f>
        <v>-8240</v>
      </c>
      <c r="AA33" s="7">
        <f>-ROUND(Overheads!$J25/12,0)</f>
        <v>-8240</v>
      </c>
      <c r="AB33" s="7">
        <f>-ROUND(Overheads!$N25/12,0)</f>
        <v>-16974</v>
      </c>
      <c r="AC33" s="7">
        <f t="shared" ref="AC33:AM33" si="14">AB33</f>
        <v>-16974</v>
      </c>
      <c r="AD33" s="7">
        <f t="shared" si="14"/>
        <v>-16974</v>
      </c>
      <c r="AE33" s="7">
        <f t="shared" si="14"/>
        <v>-16974</v>
      </c>
      <c r="AF33" s="7">
        <f t="shared" si="14"/>
        <v>-16974</v>
      </c>
      <c r="AG33" s="7">
        <f t="shared" si="14"/>
        <v>-16974</v>
      </c>
      <c r="AH33" s="7">
        <f t="shared" si="14"/>
        <v>-16974</v>
      </c>
      <c r="AI33" s="7">
        <f t="shared" si="14"/>
        <v>-16974</v>
      </c>
      <c r="AJ33" s="7">
        <f t="shared" si="14"/>
        <v>-16974</v>
      </c>
      <c r="AK33" s="7">
        <f t="shared" si="14"/>
        <v>-16974</v>
      </c>
      <c r="AL33" s="7">
        <f t="shared" si="14"/>
        <v>-16974</v>
      </c>
      <c r="AM33" s="7">
        <f t="shared" si="14"/>
        <v>-16974</v>
      </c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</row>
    <row r="34" ht="14.25" customHeight="1">
      <c r="A34" s="35" t="str">
        <f>Overheads!A26</f>
        <v>Xi'an dev 2</v>
      </c>
      <c r="D34" s="7">
        <v>0.0</v>
      </c>
      <c r="E34" s="7">
        <f>-ROUND(Overheads!$F26/12,0)</f>
        <v>-7000</v>
      </c>
      <c r="F34" s="7">
        <f>-ROUND(Overheads!$F26/12,0)</f>
        <v>-7000</v>
      </c>
      <c r="G34" s="7">
        <f>-ROUND(Overheads!$F26/12,0)</f>
        <v>-7000</v>
      </c>
      <c r="H34" s="7">
        <f>-ROUND(Overheads!$F26/12,0)</f>
        <v>-7000</v>
      </c>
      <c r="I34" s="7">
        <f>-ROUND(Overheads!$F26/12,0)</f>
        <v>-7000</v>
      </c>
      <c r="J34" s="7">
        <f>-ROUND(Overheads!$F26/12,0)</f>
        <v>-7000</v>
      </c>
      <c r="K34" s="7">
        <f>-ROUND(Overheads!$F26/12,0)</f>
        <v>-7000</v>
      </c>
      <c r="L34" s="7">
        <f>-ROUND(Overheads!$F26/12,0)</f>
        <v>-7000</v>
      </c>
      <c r="M34" s="7">
        <f>-ROUND(Overheads!$F26/12,0)</f>
        <v>-7000</v>
      </c>
      <c r="N34" s="7">
        <f>-ROUND(Overheads!$F26/12,0)</f>
        <v>-7000</v>
      </c>
      <c r="O34" s="7">
        <f>-ROUND(Overheads!$F26/12,0)</f>
        <v>-7000</v>
      </c>
      <c r="P34" s="7">
        <f>-ROUND(Overheads!$F26/12,0)</f>
        <v>-7000</v>
      </c>
      <c r="Q34" s="7">
        <f>-ROUND(Overheads!$J26/12,0)</f>
        <v>-7210</v>
      </c>
      <c r="R34" s="7">
        <f>-ROUND(Overheads!$J26/12,0)</f>
        <v>-7210</v>
      </c>
      <c r="S34" s="7">
        <f>-ROUND(Overheads!$J26/12,0)</f>
        <v>-7210</v>
      </c>
      <c r="T34" s="7">
        <f>-ROUND(Overheads!$J26/12,0)</f>
        <v>-7210</v>
      </c>
      <c r="U34" s="7">
        <f>-ROUND(Overheads!$J26/12,0)</f>
        <v>-7210</v>
      </c>
      <c r="V34" s="7">
        <f>-ROUND(Overheads!$J26/12,0)</f>
        <v>-7210</v>
      </c>
      <c r="W34" s="7">
        <f>-ROUND(Overheads!$J26/12,0)</f>
        <v>-7210</v>
      </c>
      <c r="X34" s="7">
        <f>-ROUND(Overheads!$J26/12,0)</f>
        <v>-7210</v>
      </c>
      <c r="Y34" s="7">
        <f>-ROUND(Overheads!$J26/12,0)</f>
        <v>-7210</v>
      </c>
      <c r="Z34" s="7">
        <f>-ROUND(Overheads!$J26/12,0)</f>
        <v>-7210</v>
      </c>
      <c r="AA34" s="7">
        <f>-ROUND(Overheads!$J26/12,0)</f>
        <v>-7210</v>
      </c>
      <c r="AB34" s="7">
        <f>-ROUND(Overheads!$N26/12,0)</f>
        <v>-14853</v>
      </c>
      <c r="AC34" s="7">
        <f t="shared" ref="AC34:AM34" si="15">AB34</f>
        <v>-14853</v>
      </c>
      <c r="AD34" s="7">
        <f t="shared" si="15"/>
        <v>-14853</v>
      </c>
      <c r="AE34" s="7">
        <f t="shared" si="15"/>
        <v>-14853</v>
      </c>
      <c r="AF34" s="7">
        <f t="shared" si="15"/>
        <v>-14853</v>
      </c>
      <c r="AG34" s="7">
        <f t="shared" si="15"/>
        <v>-14853</v>
      </c>
      <c r="AH34" s="7">
        <f t="shared" si="15"/>
        <v>-14853</v>
      </c>
      <c r="AI34" s="7">
        <f t="shared" si="15"/>
        <v>-14853</v>
      </c>
      <c r="AJ34" s="7">
        <f t="shared" si="15"/>
        <v>-14853</v>
      </c>
      <c r="AK34" s="7">
        <f t="shared" si="15"/>
        <v>-14853</v>
      </c>
      <c r="AL34" s="7">
        <f t="shared" si="15"/>
        <v>-14853</v>
      </c>
      <c r="AM34" s="7">
        <f t="shared" si="15"/>
        <v>-14853</v>
      </c>
    </row>
    <row r="35" ht="14.25" customHeight="1">
      <c r="A35" s="35" t="str">
        <f>Overheads!A27</f>
        <v>Radix engine dev 1</v>
      </c>
      <c r="D35" s="7">
        <v>0.0</v>
      </c>
      <c r="E35" s="7">
        <f>-ROUND(Overheads!$F27/12,0)</f>
        <v>-8000</v>
      </c>
      <c r="F35" s="7">
        <f>-ROUND(Overheads!$F27/12,0)</f>
        <v>-8000</v>
      </c>
      <c r="G35" s="7">
        <f>-ROUND(Overheads!$F27/12,0)</f>
        <v>-8000</v>
      </c>
      <c r="H35" s="7">
        <f>-ROUND(Overheads!$F27/12,0)</f>
        <v>-8000</v>
      </c>
      <c r="I35" s="7">
        <f>-ROUND(Overheads!$F27/12,0)</f>
        <v>-8000</v>
      </c>
      <c r="J35" s="7">
        <f>-ROUND(Overheads!$F27/12,0)</f>
        <v>-8000</v>
      </c>
      <c r="K35" s="7">
        <f>-ROUND(Overheads!$F27/12,0)</f>
        <v>-8000</v>
      </c>
      <c r="L35" s="7">
        <f>-ROUND(Overheads!$F27/12,0)</f>
        <v>-8000</v>
      </c>
      <c r="M35" s="7">
        <f>-ROUND(Overheads!$F27/12,0)</f>
        <v>-8000</v>
      </c>
      <c r="N35" s="7">
        <f>-ROUND(Overheads!$F27/12,0)</f>
        <v>-8000</v>
      </c>
      <c r="O35" s="7">
        <f>-ROUND(Overheads!$F27/12,0)</f>
        <v>-8000</v>
      </c>
      <c r="P35" s="7">
        <f>-ROUND(Overheads!$F27/12,0)</f>
        <v>-8000</v>
      </c>
      <c r="Q35" s="7">
        <f>-ROUND(Overheads!$J27/12,0)</f>
        <v>-8240</v>
      </c>
      <c r="R35" s="7">
        <f>-ROUND(Overheads!$J27/12,0)</f>
        <v>-8240</v>
      </c>
      <c r="S35" s="7">
        <f>-ROUND(Overheads!$J27/12,0)</f>
        <v>-8240</v>
      </c>
      <c r="T35" s="7">
        <f>-ROUND(Overheads!$J27/12,0)</f>
        <v>-8240</v>
      </c>
      <c r="U35" s="7">
        <f>-ROUND(Overheads!$J27/12,0)</f>
        <v>-8240</v>
      </c>
      <c r="V35" s="7">
        <f>-ROUND(Overheads!$J27/12,0)</f>
        <v>-8240</v>
      </c>
      <c r="W35" s="7">
        <f>-ROUND(Overheads!$J27/12,0)</f>
        <v>-8240</v>
      </c>
      <c r="X35" s="7">
        <f>-ROUND(Overheads!$J27/12,0)</f>
        <v>-8240</v>
      </c>
      <c r="Y35" s="7">
        <f>-ROUND(Overheads!$J27/12,0)</f>
        <v>-8240</v>
      </c>
      <c r="Z35" s="7">
        <f>-ROUND(Overheads!$J27/12,0)</f>
        <v>-8240</v>
      </c>
      <c r="AA35" s="7">
        <f>-ROUND(Overheads!$J27/12,0)</f>
        <v>-8240</v>
      </c>
      <c r="AB35" s="7">
        <f>-ROUND(Overheads!$N27/12,0)</f>
        <v>-16974</v>
      </c>
      <c r="AC35" s="7">
        <f t="shared" ref="AC35:AM35" si="16">AB35</f>
        <v>-16974</v>
      </c>
      <c r="AD35" s="7">
        <f t="shared" si="16"/>
        <v>-16974</v>
      </c>
      <c r="AE35" s="7">
        <f t="shared" si="16"/>
        <v>-16974</v>
      </c>
      <c r="AF35" s="7">
        <f t="shared" si="16"/>
        <v>-16974</v>
      </c>
      <c r="AG35" s="7">
        <f t="shared" si="16"/>
        <v>-16974</v>
      </c>
      <c r="AH35" s="7">
        <f t="shared" si="16"/>
        <v>-16974</v>
      </c>
      <c r="AI35" s="7">
        <f t="shared" si="16"/>
        <v>-16974</v>
      </c>
      <c r="AJ35" s="7">
        <f t="shared" si="16"/>
        <v>-16974</v>
      </c>
      <c r="AK35" s="7">
        <f t="shared" si="16"/>
        <v>-16974</v>
      </c>
      <c r="AL35" s="7">
        <f t="shared" si="16"/>
        <v>-16974</v>
      </c>
      <c r="AM35" s="7">
        <f t="shared" si="16"/>
        <v>-16974</v>
      </c>
    </row>
    <row r="36" ht="14.25" customHeight="1">
      <c r="A36" s="35" t="str">
        <f>Overheads!A28</f>
        <v>Radix engine dev 2</v>
      </c>
      <c r="D36" s="7">
        <v>0.0</v>
      </c>
      <c r="E36" s="7">
        <f>-ROUND(Overheads!$F28/12,0)</f>
        <v>-7000</v>
      </c>
      <c r="F36" s="7">
        <f>-ROUND(Overheads!$F28/12,0)</f>
        <v>-7000</v>
      </c>
      <c r="G36" s="7">
        <f>-ROUND(Overheads!$F28/12,0)</f>
        <v>-7000</v>
      </c>
      <c r="H36" s="7">
        <f>-ROUND(Overheads!$F28/12,0)</f>
        <v>-7000</v>
      </c>
      <c r="I36" s="7">
        <f>-ROUND(Overheads!$F28/12,0)</f>
        <v>-7000</v>
      </c>
      <c r="J36" s="7">
        <f>-ROUND(Overheads!$F28/12,0)</f>
        <v>-7000</v>
      </c>
      <c r="K36" s="7">
        <f>-ROUND(Overheads!$F28/12,0)</f>
        <v>-7000</v>
      </c>
      <c r="L36" s="7">
        <f>-ROUND(Overheads!$F28/12,0)</f>
        <v>-7000</v>
      </c>
      <c r="M36" s="7">
        <f>-ROUND(Overheads!$F28/12,0)</f>
        <v>-7000</v>
      </c>
      <c r="N36" s="7">
        <f>-ROUND(Overheads!$F28/12,0)</f>
        <v>-7000</v>
      </c>
      <c r="O36" s="7">
        <f>-ROUND(Overheads!$F28/12,0)</f>
        <v>-7000</v>
      </c>
      <c r="P36" s="7">
        <f>-ROUND(Overheads!$F28/12,0)</f>
        <v>-7000</v>
      </c>
      <c r="Q36" s="7">
        <f>-ROUND(Overheads!$J28/12,0)</f>
        <v>-7210</v>
      </c>
      <c r="R36" s="7">
        <f>-ROUND(Overheads!$J28/12,0)</f>
        <v>-7210</v>
      </c>
      <c r="S36" s="7">
        <f>-ROUND(Overheads!$J28/12,0)</f>
        <v>-7210</v>
      </c>
      <c r="T36" s="7">
        <f>-ROUND(Overheads!$J28/12,0)</f>
        <v>-7210</v>
      </c>
      <c r="U36" s="7">
        <f>-ROUND(Overheads!$J28/12,0)</f>
        <v>-7210</v>
      </c>
      <c r="V36" s="7">
        <f>-ROUND(Overheads!$J28/12,0)</f>
        <v>-7210</v>
      </c>
      <c r="W36" s="7">
        <f>-ROUND(Overheads!$J28/12,0)</f>
        <v>-7210</v>
      </c>
      <c r="X36" s="7">
        <f>-ROUND(Overheads!$J28/12,0)</f>
        <v>-7210</v>
      </c>
      <c r="Y36" s="7">
        <f>-ROUND(Overheads!$J28/12,0)</f>
        <v>-7210</v>
      </c>
      <c r="Z36" s="7">
        <f>-ROUND(Overheads!$J28/12,0)</f>
        <v>-7210</v>
      </c>
      <c r="AA36" s="7">
        <f>-ROUND(Overheads!$J28/12,0)</f>
        <v>-7210</v>
      </c>
      <c r="AB36" s="7">
        <f>-ROUND(Overheads!$N28/12,0)</f>
        <v>-14853</v>
      </c>
      <c r="AC36" s="7">
        <f t="shared" ref="AC36:AM36" si="17">AB36</f>
        <v>-14853</v>
      </c>
      <c r="AD36" s="7">
        <f t="shared" si="17"/>
        <v>-14853</v>
      </c>
      <c r="AE36" s="7">
        <f t="shared" si="17"/>
        <v>-14853</v>
      </c>
      <c r="AF36" s="7">
        <f t="shared" si="17"/>
        <v>-14853</v>
      </c>
      <c r="AG36" s="7">
        <f t="shared" si="17"/>
        <v>-14853</v>
      </c>
      <c r="AH36" s="7">
        <f t="shared" si="17"/>
        <v>-14853</v>
      </c>
      <c r="AI36" s="7">
        <f t="shared" si="17"/>
        <v>-14853</v>
      </c>
      <c r="AJ36" s="7">
        <f t="shared" si="17"/>
        <v>-14853</v>
      </c>
      <c r="AK36" s="7">
        <f t="shared" si="17"/>
        <v>-14853</v>
      </c>
      <c r="AL36" s="7">
        <f t="shared" si="17"/>
        <v>-14853</v>
      </c>
      <c r="AM36" s="7">
        <f t="shared" si="17"/>
        <v>-14853</v>
      </c>
    </row>
    <row r="37" ht="14.25" customHeight="1">
      <c r="A37" s="62" t="str">
        <f>Overheads!A29</f>
        <v>Radix wallet dev 1</v>
      </c>
      <c r="B37" s="62"/>
      <c r="C37" s="62"/>
      <c r="D37" s="7">
        <v>0.0</v>
      </c>
      <c r="E37" s="7">
        <f>-ROUND(Overheads!$F29/12,0)</f>
        <v>-7000</v>
      </c>
      <c r="F37" s="7">
        <f>-ROUND(Overheads!$F29/12,0)</f>
        <v>-7000</v>
      </c>
      <c r="G37" s="7">
        <f>-ROUND(Overheads!$F29/12,0)</f>
        <v>-7000</v>
      </c>
      <c r="H37" s="7">
        <f>-ROUND(Overheads!$F29/12,0)</f>
        <v>-7000</v>
      </c>
      <c r="I37" s="7">
        <f>-ROUND(Overheads!$F29/12,0)</f>
        <v>-7000</v>
      </c>
      <c r="J37" s="7">
        <f>-ROUND(Overheads!$F29/12,0)</f>
        <v>-7000</v>
      </c>
      <c r="K37" s="7">
        <f>-ROUND(Overheads!$F29/12,0)</f>
        <v>-7000</v>
      </c>
      <c r="L37" s="7">
        <f>-ROUND(Overheads!$F29/12,0)</f>
        <v>-7000</v>
      </c>
      <c r="M37" s="7">
        <f>-ROUND(Overheads!$F29/12,0)</f>
        <v>-7000</v>
      </c>
      <c r="N37" s="7">
        <f>-ROUND(Overheads!$F29/12,0)</f>
        <v>-7000</v>
      </c>
      <c r="O37" s="7">
        <f>-ROUND(Overheads!$F29/12,0)</f>
        <v>-7000</v>
      </c>
      <c r="P37" s="7">
        <f>-ROUND(Overheads!$F29/12,0)</f>
        <v>-7000</v>
      </c>
      <c r="Q37" s="7">
        <f>-ROUND(Overheads!$J29/12,0)</f>
        <v>-7210</v>
      </c>
      <c r="R37" s="7">
        <f>-ROUND(Overheads!$J29/12,0)</f>
        <v>-7210</v>
      </c>
      <c r="S37" s="7">
        <f>-ROUND(Overheads!$J29/12,0)</f>
        <v>-7210</v>
      </c>
      <c r="T37" s="7">
        <f>-ROUND(Overheads!$J29/12,0)</f>
        <v>-7210</v>
      </c>
      <c r="U37" s="7">
        <f>-ROUND(Overheads!$J29/12,0)</f>
        <v>-7210</v>
      </c>
      <c r="V37" s="7">
        <f>-ROUND(Overheads!$J29/12,0)</f>
        <v>-7210</v>
      </c>
      <c r="W37" s="7">
        <f>-ROUND(Overheads!$J29/12,0)</f>
        <v>-7210</v>
      </c>
      <c r="X37" s="7">
        <f>-ROUND(Overheads!$J29/12,0)</f>
        <v>-7210</v>
      </c>
      <c r="Y37" s="7">
        <f>-ROUND(Overheads!$J29/12,0)</f>
        <v>-7210</v>
      </c>
      <c r="Z37" s="7">
        <f>-ROUND(Overheads!$J29/12,0)</f>
        <v>-7210</v>
      </c>
      <c r="AA37" s="7">
        <f>-ROUND(Overheads!$J29/12,0)</f>
        <v>-7210</v>
      </c>
      <c r="AB37" s="7">
        <f>-ROUND(Overheads!$N29/12,0)</f>
        <v>-14853</v>
      </c>
      <c r="AC37" s="7">
        <f t="shared" ref="AC37:AM37" si="18">AB37</f>
        <v>-14853</v>
      </c>
      <c r="AD37" s="7">
        <f t="shared" si="18"/>
        <v>-14853</v>
      </c>
      <c r="AE37" s="7">
        <f t="shared" si="18"/>
        <v>-14853</v>
      </c>
      <c r="AF37" s="7">
        <f t="shared" si="18"/>
        <v>-14853</v>
      </c>
      <c r="AG37" s="7">
        <f t="shared" si="18"/>
        <v>-14853</v>
      </c>
      <c r="AH37" s="7">
        <f t="shared" si="18"/>
        <v>-14853</v>
      </c>
      <c r="AI37" s="7">
        <f t="shared" si="18"/>
        <v>-14853</v>
      </c>
      <c r="AJ37" s="7">
        <f t="shared" si="18"/>
        <v>-14853</v>
      </c>
      <c r="AK37" s="7">
        <f t="shared" si="18"/>
        <v>-14853</v>
      </c>
      <c r="AL37" s="7">
        <f t="shared" si="18"/>
        <v>-14853</v>
      </c>
      <c r="AM37" s="7">
        <f t="shared" si="18"/>
        <v>-14853</v>
      </c>
    </row>
    <row r="38" ht="14.25" customHeight="1"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</row>
    <row r="39" ht="14.25" customHeight="1">
      <c r="A39" s="35" t="str">
        <f>'P&amp;L'!A43</f>
        <v>Income tax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</row>
    <row r="40" ht="14.25" customHeight="1">
      <c r="A40" s="35" t="s">
        <v>106</v>
      </c>
      <c r="D40" s="7">
        <v>0.0</v>
      </c>
      <c r="E40" s="7">
        <f>IF(Assumptions!$E$36=0,0,Assumptions!$C41-D46)</f>
        <v>0</v>
      </c>
      <c r="F40" s="7">
        <f>IF(Assumptions!$E$36=0,0,Assumptions!$C41-E46)</f>
        <v>0</v>
      </c>
      <c r="G40" s="7">
        <f>IF(Assumptions!$E$36=0,0,Assumptions!$C41-F46)</f>
        <v>0</v>
      </c>
      <c r="H40" s="7">
        <f>IF(Assumptions!$E$36=0,0,Assumptions!$C41-G46)</f>
        <v>0</v>
      </c>
      <c r="I40" s="7">
        <f>IF(Assumptions!$E$36=0,0,Assumptions!$C41-H46)</f>
        <v>0</v>
      </c>
      <c r="J40" s="7">
        <f>IF(Assumptions!$E$36=0,0,Assumptions!$C41-I46)</f>
        <v>0</v>
      </c>
      <c r="K40" s="7">
        <f>IF(Assumptions!$E$36=0,0,Assumptions!$C41-J46)</f>
        <v>0</v>
      </c>
      <c r="L40" s="7">
        <f>IF(Assumptions!$E$36=0,0,Assumptions!$C41-K46)</f>
        <v>0</v>
      </c>
      <c r="M40" s="7">
        <f>IF(Assumptions!$E$36=0,0,Assumptions!$C41-L46)</f>
        <v>0</v>
      </c>
      <c r="N40" s="7">
        <f>IF(Assumptions!$E$36=0,0,Assumptions!$C41-M46)</f>
        <v>0</v>
      </c>
      <c r="O40" s="7">
        <f>IF(Assumptions!$E$36=0,0,Assumptions!$C41-N46)</f>
        <v>0</v>
      </c>
      <c r="P40" s="7">
        <f>IF(Assumptions!$E$36=0,0,Assumptions!$C41-O46)</f>
        <v>0</v>
      </c>
      <c r="Q40" s="7">
        <f>IF(Assumptions!$E$36=0,0,Assumptions!$C41-P46)</f>
        <v>0</v>
      </c>
      <c r="R40" s="7">
        <f>IF(Assumptions!$E$36=0,0,Assumptions!$C41-Q46)</f>
        <v>0</v>
      </c>
      <c r="S40" s="7">
        <f>IF(Assumptions!$E$36=0,0,Assumptions!$C41-R46)</f>
        <v>0</v>
      </c>
      <c r="T40" s="7">
        <f>IF(Assumptions!$E$36=0,0,Assumptions!$C41-S46)</f>
        <v>0</v>
      </c>
      <c r="U40" s="7">
        <f>IF(Assumptions!$E$36=0,0,Assumptions!$C41-T46)</f>
        <v>0</v>
      </c>
      <c r="V40" s="7">
        <f>IF(Assumptions!$E$36=0,0,Assumptions!$C41-U46)</f>
        <v>0</v>
      </c>
      <c r="W40" s="7">
        <f>IF(Assumptions!$E$36=0,0,Assumptions!$C41-V46)</f>
        <v>0</v>
      </c>
      <c r="X40" s="7">
        <f>IF(Assumptions!$E$36=0,0,Assumptions!$C41-W46)</f>
        <v>0</v>
      </c>
      <c r="Y40" s="7">
        <f>IF(Assumptions!$E$36=0,0,Assumptions!$C41-X46)</f>
        <v>0</v>
      </c>
      <c r="Z40" s="7">
        <f>IF(Assumptions!$E$36=0,0,Assumptions!$C41-Y46)</f>
        <v>0</v>
      </c>
      <c r="AA40" s="7">
        <f>IF(Assumptions!$E$36=0,0,Assumptions!$C41-Z46)</f>
        <v>0</v>
      </c>
      <c r="AB40" s="7">
        <f>IF(Assumptions!$E$36=0,0,Assumptions!$C41-AA46)</f>
        <v>0</v>
      </c>
      <c r="AC40" s="7">
        <f>IF(Assumptions!$E$36=0,0,Assumptions!$C41-AB46)</f>
        <v>0</v>
      </c>
      <c r="AD40" s="7">
        <f>IF(Assumptions!$E$36=0,0,Assumptions!$C41-AC46)</f>
        <v>0</v>
      </c>
      <c r="AE40" s="7">
        <f>IF(Assumptions!$E$36=0,0,Assumptions!$C41-AD46)</f>
        <v>0</v>
      </c>
      <c r="AF40" s="7">
        <f>IF(Assumptions!$E$36=0,0,Assumptions!$C41-AE46)</f>
        <v>0</v>
      </c>
      <c r="AG40" s="7">
        <f>IF(Assumptions!$E$36=0,0,Assumptions!$C41-AF46)</f>
        <v>0</v>
      </c>
      <c r="AH40" s="7">
        <f>IF(Assumptions!$E$36=0,0,Assumptions!$C41-AG46)</f>
        <v>0</v>
      </c>
      <c r="AI40" s="7">
        <f>IF(Assumptions!$E$36=0,0,Assumptions!$C41-AH46)</f>
        <v>0</v>
      </c>
      <c r="AJ40" s="7">
        <f>IF(Assumptions!$E$36=0,0,Assumptions!$C41-AI46)</f>
        <v>0</v>
      </c>
      <c r="AK40" s="7">
        <f>IF(Assumptions!$E$36=0,0,Assumptions!$C41-AJ46)</f>
        <v>0</v>
      </c>
      <c r="AL40" s="7">
        <f>IF(Assumptions!$E$36=0,0,Assumptions!$C41-AK46)</f>
        <v>0</v>
      </c>
      <c r="AM40" s="7">
        <f>IF(Assumptions!$E$36=0,0,Assumptions!$C41-AL46)</f>
        <v>0</v>
      </c>
    </row>
    <row r="41" ht="14.25" customHeight="1"/>
    <row r="42" ht="14.25" customHeight="1">
      <c r="A42" s="30"/>
      <c r="D42" s="74">
        <f t="shared" ref="D42:AM42" si="19">SUM(D14:D41)</f>
        <v>0</v>
      </c>
      <c r="E42" s="74">
        <f t="shared" si="19"/>
        <v>-78564</v>
      </c>
      <c r="F42" s="74">
        <f t="shared" si="19"/>
        <v>-78564</v>
      </c>
      <c r="G42" s="74">
        <f t="shared" si="19"/>
        <v>-78564</v>
      </c>
      <c r="H42" s="74">
        <f t="shared" si="19"/>
        <v>-78564</v>
      </c>
      <c r="I42" s="74">
        <f t="shared" si="19"/>
        <v>-78564</v>
      </c>
      <c r="J42" s="74">
        <f t="shared" si="19"/>
        <v>-78564</v>
      </c>
      <c r="K42" s="74">
        <f t="shared" si="19"/>
        <v>-78564</v>
      </c>
      <c r="L42" s="74">
        <f t="shared" si="19"/>
        <v>-78564</v>
      </c>
      <c r="M42" s="74">
        <f t="shared" si="19"/>
        <v>-78564</v>
      </c>
      <c r="N42" s="74">
        <f t="shared" si="19"/>
        <v>-78564</v>
      </c>
      <c r="O42" s="74">
        <f t="shared" si="19"/>
        <v>-78564</v>
      </c>
      <c r="P42" s="74">
        <f t="shared" si="19"/>
        <v>-78564</v>
      </c>
      <c r="Q42" s="74">
        <f t="shared" si="19"/>
        <v>-86070</v>
      </c>
      <c r="R42" s="74">
        <f t="shared" si="19"/>
        <v>-86070</v>
      </c>
      <c r="S42" s="74">
        <f t="shared" si="19"/>
        <v>-86070</v>
      </c>
      <c r="T42" s="74">
        <f t="shared" si="19"/>
        <v>-86070</v>
      </c>
      <c r="U42" s="74">
        <f t="shared" si="19"/>
        <v>-86070</v>
      </c>
      <c r="V42" s="74">
        <f t="shared" si="19"/>
        <v>-86070</v>
      </c>
      <c r="W42" s="74">
        <f t="shared" si="19"/>
        <v>-86070</v>
      </c>
      <c r="X42" s="74">
        <f t="shared" si="19"/>
        <v>-86070</v>
      </c>
      <c r="Y42" s="74">
        <f t="shared" si="19"/>
        <v>-86070</v>
      </c>
      <c r="Z42" s="74">
        <f t="shared" si="19"/>
        <v>-86070</v>
      </c>
      <c r="AA42" s="74">
        <f t="shared" si="19"/>
        <v>-86070</v>
      </c>
      <c r="AB42" s="74">
        <f t="shared" si="19"/>
        <v>-134442</v>
      </c>
      <c r="AC42" s="74">
        <f t="shared" si="19"/>
        <v>-134442</v>
      </c>
      <c r="AD42" s="74">
        <f t="shared" si="19"/>
        <v>-134442</v>
      </c>
      <c r="AE42" s="74">
        <f t="shared" si="19"/>
        <v>-134442</v>
      </c>
      <c r="AF42" s="74">
        <f t="shared" si="19"/>
        <v>-134442</v>
      </c>
      <c r="AG42" s="74">
        <f t="shared" si="19"/>
        <v>-134442</v>
      </c>
      <c r="AH42" s="74">
        <f t="shared" si="19"/>
        <v>-134442</v>
      </c>
      <c r="AI42" s="74">
        <f t="shared" si="19"/>
        <v>-134442</v>
      </c>
      <c r="AJ42" s="74">
        <f t="shared" si="19"/>
        <v>-134442</v>
      </c>
      <c r="AK42" s="74">
        <f t="shared" si="19"/>
        <v>-134442</v>
      </c>
      <c r="AL42" s="74">
        <f t="shared" si="19"/>
        <v>-134442</v>
      </c>
      <c r="AM42" s="74">
        <f t="shared" si="19"/>
        <v>-134442</v>
      </c>
    </row>
    <row r="43" ht="14.25" customHeight="1"/>
    <row r="44" ht="14.25" customHeight="1">
      <c r="A44" s="30" t="s">
        <v>107</v>
      </c>
      <c r="D44" s="74">
        <f t="shared" ref="D44:AM44" si="20">D12+D42</f>
        <v>0</v>
      </c>
      <c r="E44" s="74">
        <f t="shared" si="20"/>
        <v>5436</v>
      </c>
      <c r="F44" s="74">
        <f t="shared" si="20"/>
        <v>5436</v>
      </c>
      <c r="G44" s="74">
        <f t="shared" si="20"/>
        <v>5436</v>
      </c>
      <c r="H44" s="74">
        <f t="shared" si="20"/>
        <v>5436</v>
      </c>
      <c r="I44" s="74">
        <f t="shared" si="20"/>
        <v>5436</v>
      </c>
      <c r="J44" s="74">
        <f t="shared" si="20"/>
        <v>5436</v>
      </c>
      <c r="K44" s="74">
        <f t="shared" si="20"/>
        <v>5436</v>
      </c>
      <c r="L44" s="74">
        <f t="shared" si="20"/>
        <v>5436</v>
      </c>
      <c r="M44" s="74">
        <f t="shared" si="20"/>
        <v>5436</v>
      </c>
      <c r="N44" s="74">
        <f t="shared" si="20"/>
        <v>5436</v>
      </c>
      <c r="O44" s="74">
        <f t="shared" si="20"/>
        <v>5436</v>
      </c>
      <c r="P44" s="74">
        <f t="shared" si="20"/>
        <v>5436</v>
      </c>
      <c r="Q44" s="74">
        <f t="shared" si="20"/>
        <v>177930</v>
      </c>
      <c r="R44" s="74">
        <f t="shared" si="20"/>
        <v>177930</v>
      </c>
      <c r="S44" s="74">
        <f t="shared" si="20"/>
        <v>177930</v>
      </c>
      <c r="T44" s="74">
        <f t="shared" si="20"/>
        <v>177930</v>
      </c>
      <c r="U44" s="74">
        <f t="shared" si="20"/>
        <v>177930</v>
      </c>
      <c r="V44" s="74">
        <f t="shared" si="20"/>
        <v>177930</v>
      </c>
      <c r="W44" s="74">
        <f t="shared" si="20"/>
        <v>177930</v>
      </c>
      <c r="X44" s="74">
        <f t="shared" si="20"/>
        <v>177930</v>
      </c>
      <c r="Y44" s="74">
        <f t="shared" si="20"/>
        <v>177930</v>
      </c>
      <c r="Z44" s="74">
        <f t="shared" si="20"/>
        <v>177930</v>
      </c>
      <c r="AA44" s="74">
        <f t="shared" si="20"/>
        <v>177930</v>
      </c>
      <c r="AB44" s="74">
        <f t="shared" si="20"/>
        <v>129558</v>
      </c>
      <c r="AC44" s="74">
        <f t="shared" si="20"/>
        <v>129558</v>
      </c>
      <c r="AD44" s="74">
        <f t="shared" si="20"/>
        <v>129558</v>
      </c>
      <c r="AE44" s="74">
        <f t="shared" si="20"/>
        <v>129558</v>
      </c>
      <c r="AF44" s="74">
        <f t="shared" si="20"/>
        <v>129558</v>
      </c>
      <c r="AG44" s="74">
        <f t="shared" si="20"/>
        <v>129558</v>
      </c>
      <c r="AH44" s="74">
        <f t="shared" si="20"/>
        <v>129558</v>
      </c>
      <c r="AI44" s="74">
        <f t="shared" si="20"/>
        <v>129558</v>
      </c>
      <c r="AJ44" s="74">
        <f t="shared" si="20"/>
        <v>129558</v>
      </c>
      <c r="AK44" s="74">
        <f t="shared" si="20"/>
        <v>129558</v>
      </c>
      <c r="AL44" s="74">
        <f t="shared" si="20"/>
        <v>129558</v>
      </c>
      <c r="AM44" s="74">
        <f t="shared" si="20"/>
        <v>129558</v>
      </c>
    </row>
    <row r="45" ht="14.25" customHeight="1"/>
    <row r="46" ht="14.25" customHeight="1">
      <c r="A46" s="35" t="s">
        <v>108</v>
      </c>
      <c r="C46" s="45"/>
      <c r="D46" s="7">
        <f>(-D10-D40)*Assumptions!$D$37/12</f>
        <v>0</v>
      </c>
      <c r="E46" s="7">
        <f>(-$D10-SUM($D40:E40))*Assumptions!$D$37/12</f>
        <v>0</v>
      </c>
      <c r="F46" s="7">
        <f>(-$D10-SUM($D40:F40))*Assumptions!$D$37/12</f>
        <v>0</v>
      </c>
      <c r="G46" s="7">
        <f>(-$D10-SUM($D40:G40))*Assumptions!$D$37/12</f>
        <v>0</v>
      </c>
      <c r="H46" s="7">
        <f>(-$D10-SUM($D40:H40))*Assumptions!$D$37/12</f>
        <v>0</v>
      </c>
      <c r="I46" s="7">
        <f>(-$D10-SUM($D40:I40))*Assumptions!$D$37/12</f>
        <v>0</v>
      </c>
      <c r="J46" s="7">
        <f>(-$D10-SUM($D40:J40))*Assumptions!$D$37/12</f>
        <v>0</v>
      </c>
      <c r="K46" s="7">
        <f>(-$D10-SUM($D40:K40))*Assumptions!$D$37/12</f>
        <v>0</v>
      </c>
      <c r="L46" s="7">
        <f>(-$D10-SUM($D40:L40))*Assumptions!$D$37/12</f>
        <v>0</v>
      </c>
      <c r="M46" s="7">
        <f>(-$D10-SUM($D40:M40))*Assumptions!$D$37/12</f>
        <v>0</v>
      </c>
      <c r="N46" s="7">
        <f>(-$D10-SUM($D40:N40))*Assumptions!$D$37/12</f>
        <v>0</v>
      </c>
      <c r="O46" s="7">
        <f>(-$D10-SUM($D40:O40))*Assumptions!$D$37/12</f>
        <v>0</v>
      </c>
      <c r="P46" s="7">
        <f>(-$D10-SUM($D40:P40))*Assumptions!$D$37/12</f>
        <v>0</v>
      </c>
      <c r="Q46" s="7">
        <f>(-$D10-SUM($D40:Q40))*Assumptions!$D$37/12</f>
        <v>0</v>
      </c>
      <c r="R46" s="7">
        <f>(-$D10-SUM($D40:R40))*Assumptions!$D$37/12</f>
        <v>0</v>
      </c>
      <c r="S46" s="7">
        <f>(-$D10-SUM($D40:S40))*Assumptions!$D$37/12</f>
        <v>0</v>
      </c>
      <c r="T46" s="7">
        <f>(-$D10-SUM($D40:T40))*Assumptions!$D$37/12</f>
        <v>0</v>
      </c>
      <c r="U46" s="7">
        <f>(-$D10-SUM($D40:U40))*Assumptions!$D$37/12</f>
        <v>0</v>
      </c>
      <c r="V46" s="7">
        <f>(-$D10-SUM($D40:V40))*Assumptions!$D$37/12</f>
        <v>0</v>
      </c>
      <c r="W46" s="7">
        <f>(-$D10-SUM($D40:W40))*Assumptions!$D$37/12</f>
        <v>0</v>
      </c>
      <c r="X46" s="7">
        <f>(-$D10-SUM($D40:X40))*Assumptions!$D$37/12</f>
        <v>0</v>
      </c>
      <c r="Y46" s="7">
        <f>(-$D10-SUM($D40:Y40))*Assumptions!$D$37/12</f>
        <v>0</v>
      </c>
      <c r="Z46" s="7">
        <f>(-$D10-SUM($D40:Z40))*Assumptions!$D$37/12</f>
        <v>0</v>
      </c>
      <c r="AA46" s="7">
        <f>(-$D10-SUM($D40:AA40))*Assumptions!$D$37/12</f>
        <v>0</v>
      </c>
      <c r="AB46" s="7">
        <f>(-$D10-SUM($D40:AB40))*Assumptions!$D$37/12</f>
        <v>0</v>
      </c>
      <c r="AC46" s="7">
        <f>(-$D10-SUM($D40:AC40))*Assumptions!$D$37/12</f>
        <v>0</v>
      </c>
      <c r="AD46" s="7">
        <f>(-$D10-SUM($D40:AD40))*Assumptions!$D$37/12</f>
        <v>0</v>
      </c>
      <c r="AE46" s="7">
        <f>(-$D10-SUM($D40:AE40))*Assumptions!$D$37/12</f>
        <v>0</v>
      </c>
      <c r="AF46" s="7">
        <f>(-$D10-SUM($D40:AF40))*Assumptions!$D$37/12</f>
        <v>0</v>
      </c>
      <c r="AG46" s="7">
        <f>(-$D10-SUM($D40:AG40))*Assumptions!$D$37/12</f>
        <v>0</v>
      </c>
      <c r="AH46" s="7">
        <f>(-$D10-SUM($D40:AH40))*Assumptions!$D$37/12</f>
        <v>0</v>
      </c>
      <c r="AI46" s="7">
        <f>(-$D10-SUM($D40:AI40))*Assumptions!$D$37/12</f>
        <v>0</v>
      </c>
      <c r="AJ46" s="7">
        <f>(-$D10-SUM($D40:AJ40))*Assumptions!$D$37/12</f>
        <v>0</v>
      </c>
      <c r="AK46" s="7">
        <f>(-$D10-SUM($D40:AK40))*Assumptions!$D$37/12</f>
        <v>0</v>
      </c>
      <c r="AL46" s="7">
        <f>(-$D10-SUM($D40:AL40))*Assumptions!$D$37/12</f>
        <v>0</v>
      </c>
      <c r="AM46" s="7">
        <f>(-$D10-SUM($D40:AM40))*Assumptions!$D$37/12</f>
        <v>0</v>
      </c>
    </row>
    <row r="47" ht="14.25" customHeight="1"/>
    <row r="48" ht="14.25" customHeight="1">
      <c r="A48" s="30" t="s">
        <v>125</v>
      </c>
      <c r="D48" s="40">
        <f>D44+D46</f>
        <v>0</v>
      </c>
      <c r="E48" s="40">
        <f t="shared" ref="E48:AM48" si="21">E7+E44+E46</f>
        <v>5436</v>
      </c>
      <c r="F48" s="40">
        <f t="shared" si="21"/>
        <v>10872</v>
      </c>
      <c r="G48" s="40">
        <f t="shared" si="21"/>
        <v>16308</v>
      </c>
      <c r="H48" s="40">
        <f t="shared" si="21"/>
        <v>21744</v>
      </c>
      <c r="I48" s="40">
        <f t="shared" si="21"/>
        <v>27180</v>
      </c>
      <c r="J48" s="40">
        <f t="shared" si="21"/>
        <v>32616</v>
      </c>
      <c r="K48" s="40">
        <f t="shared" si="21"/>
        <v>38052</v>
      </c>
      <c r="L48" s="40">
        <f t="shared" si="21"/>
        <v>43488</v>
      </c>
      <c r="M48" s="40">
        <f t="shared" si="21"/>
        <v>48924</v>
      </c>
      <c r="N48" s="40">
        <f t="shared" si="21"/>
        <v>54360</v>
      </c>
      <c r="O48" s="40">
        <f t="shared" si="21"/>
        <v>59796</v>
      </c>
      <c r="P48" s="40">
        <f t="shared" si="21"/>
        <v>65232</v>
      </c>
      <c r="Q48" s="40">
        <f t="shared" si="21"/>
        <v>243162</v>
      </c>
      <c r="R48" s="40">
        <f t="shared" si="21"/>
        <v>421092</v>
      </c>
      <c r="S48" s="40">
        <f t="shared" si="21"/>
        <v>599022</v>
      </c>
      <c r="T48" s="40">
        <f t="shared" si="21"/>
        <v>776952</v>
      </c>
      <c r="U48" s="40">
        <f t="shared" si="21"/>
        <v>954882</v>
      </c>
      <c r="V48" s="40">
        <f t="shared" si="21"/>
        <v>1132812</v>
      </c>
      <c r="W48" s="40">
        <f t="shared" si="21"/>
        <v>1310742</v>
      </c>
      <c r="X48" s="40">
        <f t="shared" si="21"/>
        <v>1488672</v>
      </c>
      <c r="Y48" s="40">
        <f t="shared" si="21"/>
        <v>1666602</v>
      </c>
      <c r="Z48" s="40">
        <f t="shared" si="21"/>
        <v>1844532</v>
      </c>
      <c r="AA48" s="40">
        <f t="shared" si="21"/>
        <v>2022462</v>
      </c>
      <c r="AB48" s="40">
        <f t="shared" si="21"/>
        <v>2152020</v>
      </c>
      <c r="AC48" s="40">
        <f t="shared" si="21"/>
        <v>2281578</v>
      </c>
      <c r="AD48" s="40">
        <f t="shared" si="21"/>
        <v>2411136</v>
      </c>
      <c r="AE48" s="40">
        <f t="shared" si="21"/>
        <v>2540694</v>
      </c>
      <c r="AF48" s="40">
        <f t="shared" si="21"/>
        <v>2670252</v>
      </c>
      <c r="AG48" s="40">
        <f t="shared" si="21"/>
        <v>2799810</v>
      </c>
      <c r="AH48" s="40">
        <f t="shared" si="21"/>
        <v>2929368</v>
      </c>
      <c r="AI48" s="40">
        <f t="shared" si="21"/>
        <v>3058926</v>
      </c>
      <c r="AJ48" s="40">
        <f t="shared" si="21"/>
        <v>3188484</v>
      </c>
      <c r="AK48" s="40">
        <f t="shared" si="21"/>
        <v>3318042</v>
      </c>
      <c r="AL48" s="40">
        <f t="shared" si="21"/>
        <v>3447600</v>
      </c>
      <c r="AM48" s="40">
        <f t="shared" si="21"/>
        <v>3577158</v>
      </c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8.71"/>
    <col customWidth="1" min="4" max="26" width="9.71"/>
    <col customWidth="1" min="27" max="39" width="11.29"/>
  </cols>
  <sheetData>
    <row r="1" ht="14.25" customHeight="1">
      <c r="A1" s="1" t="str">
        <f>Summary!$A1</f>
        <v>Radix MIDAO Budgeting</v>
      </c>
      <c r="D1" s="7"/>
    </row>
    <row r="2" ht="14.25" customHeight="1">
      <c r="A2" s="1" t="str">
        <f>Summary!$A2</f>
        <v>Three Year Forecast 2026 - 2030</v>
      </c>
      <c r="D2" s="7"/>
    </row>
    <row r="3" ht="14.25" customHeight="1">
      <c r="D3" s="7"/>
    </row>
    <row r="4" ht="14.25" customHeight="1">
      <c r="A4" s="1"/>
      <c r="D4" s="12" t="s">
        <v>10</v>
      </c>
      <c r="E4" s="14" t="s">
        <v>10</v>
      </c>
      <c r="F4" s="14" t="s">
        <v>10</v>
      </c>
      <c r="G4" s="14" t="s">
        <v>10</v>
      </c>
      <c r="H4" s="14" t="s">
        <v>10</v>
      </c>
      <c r="I4" s="14" t="s">
        <v>10</v>
      </c>
      <c r="J4" s="14" t="s">
        <v>10</v>
      </c>
      <c r="K4" s="14" t="s">
        <v>10</v>
      </c>
      <c r="L4" s="14" t="s">
        <v>10</v>
      </c>
      <c r="M4" s="14" t="s">
        <v>10</v>
      </c>
      <c r="N4" s="14" t="s">
        <v>10</v>
      </c>
      <c r="O4" s="14" t="s">
        <v>10</v>
      </c>
      <c r="P4" s="14" t="s">
        <v>10</v>
      </c>
      <c r="Q4" s="14" t="s">
        <v>10</v>
      </c>
      <c r="R4" s="14" t="s">
        <v>10</v>
      </c>
      <c r="S4" s="14" t="s">
        <v>10</v>
      </c>
      <c r="T4" s="14" t="s">
        <v>10</v>
      </c>
      <c r="U4" s="14" t="s">
        <v>10</v>
      </c>
      <c r="V4" s="14" t="s">
        <v>10</v>
      </c>
      <c r="W4" s="14" t="s">
        <v>10</v>
      </c>
      <c r="X4" s="14" t="s">
        <v>10</v>
      </c>
      <c r="Y4" s="14" t="s">
        <v>10</v>
      </c>
      <c r="Z4" s="14" t="s">
        <v>10</v>
      </c>
      <c r="AA4" s="14" t="s">
        <v>10</v>
      </c>
      <c r="AB4" s="14" t="s">
        <v>10</v>
      </c>
      <c r="AC4" s="14" t="s">
        <v>10</v>
      </c>
      <c r="AD4" s="14" t="s">
        <v>10</v>
      </c>
      <c r="AE4" s="14" t="s">
        <v>10</v>
      </c>
      <c r="AF4" s="14" t="s">
        <v>10</v>
      </c>
      <c r="AG4" s="14" t="s">
        <v>10</v>
      </c>
      <c r="AH4" s="14" t="s">
        <v>10</v>
      </c>
      <c r="AI4" s="14" t="s">
        <v>10</v>
      </c>
      <c r="AJ4" s="14" t="s">
        <v>10</v>
      </c>
      <c r="AK4" s="14" t="s">
        <v>10</v>
      </c>
      <c r="AL4" s="14" t="s">
        <v>10</v>
      </c>
      <c r="AM4" s="14" t="s">
        <v>10</v>
      </c>
    </row>
    <row r="5" ht="14.25" customHeight="1">
      <c r="A5" s="1" t="s">
        <v>16</v>
      </c>
      <c r="D5" s="12">
        <v>1.0</v>
      </c>
      <c r="E5" s="12">
        <f t="shared" ref="E5:AM5" si="1">D5+1</f>
        <v>2</v>
      </c>
      <c r="F5" s="12">
        <f t="shared" si="1"/>
        <v>3</v>
      </c>
      <c r="G5" s="12">
        <f t="shared" si="1"/>
        <v>4</v>
      </c>
      <c r="H5" s="12">
        <f t="shared" si="1"/>
        <v>5</v>
      </c>
      <c r="I5" s="12">
        <f t="shared" si="1"/>
        <v>6</v>
      </c>
      <c r="J5" s="12">
        <f t="shared" si="1"/>
        <v>7</v>
      </c>
      <c r="K5" s="12">
        <f t="shared" si="1"/>
        <v>8</v>
      </c>
      <c r="L5" s="12">
        <f t="shared" si="1"/>
        <v>9</v>
      </c>
      <c r="M5" s="12">
        <f t="shared" si="1"/>
        <v>10</v>
      </c>
      <c r="N5" s="12">
        <f t="shared" si="1"/>
        <v>11</v>
      </c>
      <c r="O5" s="12">
        <f t="shared" si="1"/>
        <v>12</v>
      </c>
      <c r="P5" s="12">
        <f t="shared" si="1"/>
        <v>13</v>
      </c>
      <c r="Q5" s="12">
        <f t="shared" si="1"/>
        <v>14</v>
      </c>
      <c r="R5" s="12">
        <f t="shared" si="1"/>
        <v>15</v>
      </c>
      <c r="S5" s="12">
        <f t="shared" si="1"/>
        <v>16</v>
      </c>
      <c r="T5" s="12">
        <f t="shared" si="1"/>
        <v>17</v>
      </c>
      <c r="U5" s="12">
        <f t="shared" si="1"/>
        <v>18</v>
      </c>
      <c r="V5" s="12">
        <f t="shared" si="1"/>
        <v>19</v>
      </c>
      <c r="W5" s="12">
        <f t="shared" si="1"/>
        <v>20</v>
      </c>
      <c r="X5" s="12">
        <f t="shared" si="1"/>
        <v>21</v>
      </c>
      <c r="Y5" s="12">
        <f t="shared" si="1"/>
        <v>22</v>
      </c>
      <c r="Z5" s="12">
        <f t="shared" si="1"/>
        <v>23</v>
      </c>
      <c r="AA5" s="12">
        <f t="shared" si="1"/>
        <v>24</v>
      </c>
      <c r="AB5" s="12">
        <f t="shared" si="1"/>
        <v>25</v>
      </c>
      <c r="AC5" s="12">
        <f t="shared" si="1"/>
        <v>26</v>
      </c>
      <c r="AD5" s="12">
        <f t="shared" si="1"/>
        <v>27</v>
      </c>
      <c r="AE5" s="12">
        <f t="shared" si="1"/>
        <v>28</v>
      </c>
      <c r="AF5" s="12">
        <f t="shared" si="1"/>
        <v>29</v>
      </c>
      <c r="AG5" s="12">
        <f t="shared" si="1"/>
        <v>30</v>
      </c>
      <c r="AH5" s="12">
        <f t="shared" si="1"/>
        <v>31</v>
      </c>
      <c r="AI5" s="12">
        <f t="shared" si="1"/>
        <v>32</v>
      </c>
      <c r="AJ5" s="12">
        <f t="shared" si="1"/>
        <v>33</v>
      </c>
      <c r="AK5" s="12">
        <f t="shared" si="1"/>
        <v>34</v>
      </c>
      <c r="AL5" s="12">
        <f t="shared" si="1"/>
        <v>35</v>
      </c>
      <c r="AM5" s="12">
        <f t="shared" si="1"/>
        <v>36</v>
      </c>
    </row>
    <row r="6" ht="14.25" customHeight="1">
      <c r="D6" s="12" t="s">
        <v>9</v>
      </c>
      <c r="E6" s="11" t="s">
        <v>9</v>
      </c>
      <c r="F6" s="11" t="s">
        <v>9</v>
      </c>
      <c r="G6" s="11" t="s">
        <v>9</v>
      </c>
      <c r="H6" s="11" t="s">
        <v>9</v>
      </c>
      <c r="I6" s="11" t="s">
        <v>9</v>
      </c>
      <c r="J6" s="11" t="s">
        <v>9</v>
      </c>
      <c r="K6" s="11" t="s">
        <v>9</v>
      </c>
      <c r="L6" s="11" t="s">
        <v>9</v>
      </c>
      <c r="M6" s="11" t="s">
        <v>9</v>
      </c>
      <c r="N6" s="11" t="s">
        <v>9</v>
      </c>
      <c r="O6" s="11" t="s">
        <v>9</v>
      </c>
      <c r="P6" s="11" t="s">
        <v>9</v>
      </c>
      <c r="Q6" s="11" t="s">
        <v>9</v>
      </c>
      <c r="R6" s="11" t="s">
        <v>9</v>
      </c>
      <c r="S6" s="11" t="s">
        <v>9</v>
      </c>
      <c r="T6" s="11" t="s">
        <v>9</v>
      </c>
      <c r="U6" s="11" t="s">
        <v>9</v>
      </c>
      <c r="V6" s="11" t="s">
        <v>9</v>
      </c>
      <c r="W6" s="11" t="s">
        <v>9</v>
      </c>
      <c r="X6" s="11" t="s">
        <v>9</v>
      </c>
      <c r="Y6" s="11" t="s">
        <v>9</v>
      </c>
      <c r="Z6" s="11" t="s">
        <v>9</v>
      </c>
      <c r="AA6" s="11" t="s">
        <v>9</v>
      </c>
      <c r="AB6" s="11" t="s">
        <v>9</v>
      </c>
      <c r="AC6" s="11" t="s">
        <v>9</v>
      </c>
      <c r="AD6" s="11" t="s">
        <v>9</v>
      </c>
      <c r="AE6" s="11" t="s">
        <v>9</v>
      </c>
      <c r="AF6" s="11" t="s">
        <v>9</v>
      </c>
      <c r="AG6" s="11" t="s">
        <v>9</v>
      </c>
      <c r="AH6" s="11" t="s">
        <v>9</v>
      </c>
      <c r="AI6" s="11" t="s">
        <v>9</v>
      </c>
      <c r="AJ6" s="11" t="s">
        <v>9</v>
      </c>
      <c r="AK6" s="11" t="s">
        <v>9</v>
      </c>
      <c r="AL6" s="11" t="s">
        <v>9</v>
      </c>
      <c r="AM6" s="11" t="s">
        <v>9</v>
      </c>
    </row>
    <row r="7" ht="14.25" customHeight="1">
      <c r="A7" s="30" t="s">
        <v>29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</row>
    <row r="8" ht="14.25" customHeight="1">
      <c r="A8" s="35" t="str">
        <f>Assumptions!A45</f>
        <v>Total cost (incl legal fees etc.,)</v>
      </c>
      <c r="D8" s="7">
        <f>Assumptions!$F$45</f>
        <v>0</v>
      </c>
      <c r="E8" s="7">
        <f t="shared" ref="E8:AM8" si="2">D8</f>
        <v>0</v>
      </c>
      <c r="F8" s="7">
        <f t="shared" si="2"/>
        <v>0</v>
      </c>
      <c r="G8" s="7">
        <f t="shared" si="2"/>
        <v>0</v>
      </c>
      <c r="H8" s="7">
        <f t="shared" si="2"/>
        <v>0</v>
      </c>
      <c r="I8" s="7">
        <f t="shared" si="2"/>
        <v>0</v>
      </c>
      <c r="J8" s="7">
        <f t="shared" si="2"/>
        <v>0</v>
      </c>
      <c r="K8" s="7">
        <f t="shared" si="2"/>
        <v>0</v>
      </c>
      <c r="L8" s="7">
        <f t="shared" si="2"/>
        <v>0</v>
      </c>
      <c r="M8" s="7">
        <f t="shared" si="2"/>
        <v>0</v>
      </c>
      <c r="N8" s="7">
        <f t="shared" si="2"/>
        <v>0</v>
      </c>
      <c r="O8" s="7">
        <f t="shared" si="2"/>
        <v>0</v>
      </c>
      <c r="P8" s="7">
        <f t="shared" si="2"/>
        <v>0</v>
      </c>
      <c r="Q8" s="7">
        <f t="shared" si="2"/>
        <v>0</v>
      </c>
      <c r="R8" s="7">
        <f t="shared" si="2"/>
        <v>0</v>
      </c>
      <c r="S8" s="7">
        <f t="shared" si="2"/>
        <v>0</v>
      </c>
      <c r="T8" s="7">
        <f t="shared" si="2"/>
        <v>0</v>
      </c>
      <c r="U8" s="7">
        <f t="shared" si="2"/>
        <v>0</v>
      </c>
      <c r="V8" s="7">
        <f t="shared" si="2"/>
        <v>0</v>
      </c>
      <c r="W8" s="7">
        <f t="shared" si="2"/>
        <v>0</v>
      </c>
      <c r="X8" s="7">
        <f t="shared" si="2"/>
        <v>0</v>
      </c>
      <c r="Y8" s="7">
        <f t="shared" si="2"/>
        <v>0</v>
      </c>
      <c r="Z8" s="7">
        <f t="shared" si="2"/>
        <v>0</v>
      </c>
      <c r="AA8" s="7">
        <f t="shared" si="2"/>
        <v>0</v>
      </c>
      <c r="AB8" s="7">
        <f t="shared" si="2"/>
        <v>0</v>
      </c>
      <c r="AC8" s="7">
        <f t="shared" si="2"/>
        <v>0</v>
      </c>
      <c r="AD8" s="7">
        <f t="shared" si="2"/>
        <v>0</v>
      </c>
      <c r="AE8" s="7">
        <f t="shared" si="2"/>
        <v>0</v>
      </c>
      <c r="AF8" s="7">
        <f t="shared" si="2"/>
        <v>0</v>
      </c>
      <c r="AG8" s="7">
        <f t="shared" si="2"/>
        <v>0</v>
      </c>
      <c r="AH8" s="7">
        <f t="shared" si="2"/>
        <v>0</v>
      </c>
      <c r="AI8" s="7">
        <f t="shared" si="2"/>
        <v>0</v>
      </c>
      <c r="AJ8" s="7">
        <f t="shared" si="2"/>
        <v>0</v>
      </c>
      <c r="AK8" s="7">
        <f t="shared" si="2"/>
        <v>0</v>
      </c>
      <c r="AL8" s="7">
        <f t="shared" si="2"/>
        <v>0</v>
      </c>
      <c r="AM8" s="7">
        <f t="shared" si="2"/>
        <v>0</v>
      </c>
    </row>
    <row r="9" ht="14.25" customHeight="1">
      <c r="A9" s="35" t="str">
        <f>Assumptions!A44</f>
        <v>Spare line item</v>
      </c>
      <c r="D9" s="7">
        <v>0.0</v>
      </c>
      <c r="E9" s="7">
        <v>0.0</v>
      </c>
      <c r="F9" s="7">
        <v>0.0</v>
      </c>
      <c r="G9" s="7">
        <v>0.0</v>
      </c>
      <c r="H9" s="7">
        <v>0.0</v>
      </c>
      <c r="I9" s="7">
        <v>0.0</v>
      </c>
      <c r="J9" s="7">
        <v>0.0</v>
      </c>
      <c r="K9" s="7">
        <v>0.0</v>
      </c>
      <c r="L9" s="7">
        <v>0.0</v>
      </c>
      <c r="M9" s="7">
        <v>0.0</v>
      </c>
      <c r="N9" s="7">
        <v>0.0</v>
      </c>
      <c r="O9" s="7">
        <v>0.0</v>
      </c>
      <c r="P9" s="7">
        <v>0.0</v>
      </c>
      <c r="Q9" s="7">
        <v>0.0</v>
      </c>
      <c r="R9" s="7">
        <v>0.0</v>
      </c>
      <c r="S9" s="7">
        <v>0.0</v>
      </c>
      <c r="T9" s="7">
        <v>0.0</v>
      </c>
      <c r="U9" s="7">
        <v>0.0</v>
      </c>
      <c r="V9" s="7">
        <v>0.0</v>
      </c>
      <c r="W9" s="7">
        <v>0.0</v>
      </c>
      <c r="X9" s="7">
        <v>0.0</v>
      </c>
      <c r="Y9" s="7">
        <v>0.0</v>
      </c>
      <c r="Z9" s="7">
        <v>0.0</v>
      </c>
      <c r="AA9" s="7">
        <v>0.0</v>
      </c>
      <c r="AB9" s="7">
        <v>0.0</v>
      </c>
      <c r="AC9" s="7">
        <v>0.0</v>
      </c>
      <c r="AD9" s="7">
        <v>0.0</v>
      </c>
      <c r="AE9" s="7">
        <v>0.0</v>
      </c>
      <c r="AF9" s="7">
        <v>0.0</v>
      </c>
      <c r="AG9" s="7">
        <v>0.0</v>
      </c>
      <c r="AH9" s="7">
        <v>0.0</v>
      </c>
      <c r="AI9" s="7">
        <v>0.0</v>
      </c>
      <c r="AJ9" s="7">
        <v>0.0</v>
      </c>
      <c r="AK9" s="7">
        <v>0.0</v>
      </c>
      <c r="AL9" s="7">
        <v>0.0</v>
      </c>
      <c r="AM9" s="7">
        <v>0.0</v>
      </c>
    </row>
    <row r="10" ht="14.25" customHeight="1"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</row>
    <row r="11" ht="14.25" customHeight="1">
      <c r="D11" s="40">
        <f t="shared" ref="D11:AM11" si="3">SUM(D8:D10)</f>
        <v>0</v>
      </c>
      <c r="E11" s="40">
        <f t="shared" si="3"/>
        <v>0</v>
      </c>
      <c r="F11" s="40">
        <f t="shared" si="3"/>
        <v>0</v>
      </c>
      <c r="G11" s="40">
        <f t="shared" si="3"/>
        <v>0</v>
      </c>
      <c r="H11" s="40">
        <f t="shared" si="3"/>
        <v>0</v>
      </c>
      <c r="I11" s="40">
        <f t="shared" si="3"/>
        <v>0</v>
      </c>
      <c r="J11" s="40">
        <f t="shared" si="3"/>
        <v>0</v>
      </c>
      <c r="K11" s="40">
        <f t="shared" si="3"/>
        <v>0</v>
      </c>
      <c r="L11" s="40">
        <f t="shared" si="3"/>
        <v>0</v>
      </c>
      <c r="M11" s="40">
        <f t="shared" si="3"/>
        <v>0</v>
      </c>
      <c r="N11" s="40">
        <f t="shared" si="3"/>
        <v>0</v>
      </c>
      <c r="O11" s="40">
        <f t="shared" si="3"/>
        <v>0</v>
      </c>
      <c r="P11" s="40">
        <f t="shared" si="3"/>
        <v>0</v>
      </c>
      <c r="Q11" s="40">
        <f t="shared" si="3"/>
        <v>0</v>
      </c>
      <c r="R11" s="40">
        <f t="shared" si="3"/>
        <v>0</v>
      </c>
      <c r="S11" s="40">
        <f t="shared" si="3"/>
        <v>0</v>
      </c>
      <c r="T11" s="40">
        <f t="shared" si="3"/>
        <v>0</v>
      </c>
      <c r="U11" s="40">
        <f t="shared" si="3"/>
        <v>0</v>
      </c>
      <c r="V11" s="40">
        <f t="shared" si="3"/>
        <v>0</v>
      </c>
      <c r="W11" s="40">
        <f t="shared" si="3"/>
        <v>0</v>
      </c>
      <c r="X11" s="40">
        <f t="shared" si="3"/>
        <v>0</v>
      </c>
      <c r="Y11" s="40">
        <f t="shared" si="3"/>
        <v>0</v>
      </c>
      <c r="Z11" s="40">
        <f t="shared" si="3"/>
        <v>0</v>
      </c>
      <c r="AA11" s="40">
        <f t="shared" si="3"/>
        <v>0</v>
      </c>
      <c r="AB11" s="40">
        <f t="shared" si="3"/>
        <v>0</v>
      </c>
      <c r="AC11" s="40">
        <f t="shared" si="3"/>
        <v>0</v>
      </c>
      <c r="AD11" s="40">
        <f t="shared" si="3"/>
        <v>0</v>
      </c>
      <c r="AE11" s="40">
        <f t="shared" si="3"/>
        <v>0</v>
      </c>
      <c r="AF11" s="40">
        <f t="shared" si="3"/>
        <v>0</v>
      </c>
      <c r="AG11" s="40">
        <f t="shared" si="3"/>
        <v>0</v>
      </c>
      <c r="AH11" s="40">
        <f t="shared" si="3"/>
        <v>0</v>
      </c>
      <c r="AI11" s="40">
        <f t="shared" si="3"/>
        <v>0</v>
      </c>
      <c r="AJ11" s="40">
        <f t="shared" si="3"/>
        <v>0</v>
      </c>
      <c r="AK11" s="40">
        <f t="shared" si="3"/>
        <v>0</v>
      </c>
      <c r="AL11" s="40">
        <f t="shared" si="3"/>
        <v>0</v>
      </c>
      <c r="AM11" s="40">
        <f t="shared" si="3"/>
        <v>0</v>
      </c>
    </row>
    <row r="12" ht="14.25" customHeight="1">
      <c r="A12" s="30" t="s">
        <v>57</v>
      </c>
      <c r="D12" s="7"/>
    </row>
    <row r="13" ht="14.25" customHeight="1">
      <c r="A13" s="35" t="s">
        <v>51</v>
      </c>
      <c r="D13" s="7">
        <f>'P&amp;L'!D8-Cashflow!D11</f>
        <v>84000</v>
      </c>
      <c r="E13" s="7">
        <f>'P&amp;L'!E8-Cashflow!E11+D13</f>
        <v>84000</v>
      </c>
      <c r="F13" s="7">
        <f>'P&amp;L'!F8-Cashflow!F11+E13</f>
        <v>84000</v>
      </c>
      <c r="G13" s="7">
        <f>'P&amp;L'!G8-Cashflow!G11+F13</f>
        <v>84000</v>
      </c>
      <c r="H13" s="7">
        <f>'P&amp;L'!H8-Cashflow!H11+G13</f>
        <v>84000</v>
      </c>
      <c r="I13" s="7">
        <f>'P&amp;L'!I8-Cashflow!I11+H13</f>
        <v>84000</v>
      </c>
      <c r="J13" s="7">
        <f>'P&amp;L'!J8-Cashflow!J11+I13</f>
        <v>84000</v>
      </c>
      <c r="K13" s="7">
        <f>'P&amp;L'!K8-Cashflow!K11+J13</f>
        <v>84000</v>
      </c>
      <c r="L13" s="7">
        <f>'P&amp;L'!L8-Cashflow!L11+K13</f>
        <v>84000</v>
      </c>
      <c r="M13" s="7">
        <f>'P&amp;L'!M8-Cashflow!M11+L13</f>
        <v>84000</v>
      </c>
      <c r="N13" s="7">
        <f>'P&amp;L'!N8-Cashflow!N11+M13</f>
        <v>84000</v>
      </c>
      <c r="O13" s="7">
        <f>'P&amp;L'!O8-Cashflow!O11+N13</f>
        <v>84000</v>
      </c>
      <c r="P13" s="7">
        <f>'P&amp;L'!P8-Cashflow!P11+O13</f>
        <v>264000</v>
      </c>
      <c r="Q13" s="7">
        <f>'P&amp;L'!Q8-Cashflow!Q11+P13</f>
        <v>264000</v>
      </c>
      <c r="R13" s="7">
        <f>'P&amp;L'!R8-Cashflow!R11+Q13</f>
        <v>264000</v>
      </c>
      <c r="S13" s="7">
        <f>'P&amp;L'!S8-Cashflow!S11+R13</f>
        <v>264000</v>
      </c>
      <c r="T13" s="7">
        <f>'P&amp;L'!T8-Cashflow!T11+S13</f>
        <v>264000</v>
      </c>
      <c r="U13" s="7">
        <f>'P&amp;L'!U8-Cashflow!U11+T13</f>
        <v>264000</v>
      </c>
      <c r="V13" s="7">
        <f>'P&amp;L'!V8-Cashflow!V11+U13</f>
        <v>264000</v>
      </c>
      <c r="W13" s="7">
        <f>'P&amp;L'!W8-Cashflow!W11+V13</f>
        <v>264000</v>
      </c>
      <c r="X13" s="7">
        <f>'P&amp;L'!X8-Cashflow!X11+W13</f>
        <v>264000</v>
      </c>
      <c r="Y13" s="7">
        <f>'P&amp;L'!Y8-Cashflow!Y11+X13</f>
        <v>264000</v>
      </c>
      <c r="Z13" s="7">
        <f>'P&amp;L'!Z8-Cashflow!Z11+Y13</f>
        <v>264000</v>
      </c>
      <c r="AA13" s="7">
        <f>'P&amp;L'!AA8-Cashflow!AA11+Z13</f>
        <v>264000</v>
      </c>
      <c r="AB13" s="7">
        <f>'P&amp;L'!AB8-Cashflow!AB11+AA13</f>
        <v>369000</v>
      </c>
      <c r="AC13" s="7">
        <f>'P&amp;L'!AC8-Cashflow!AC11+AB13</f>
        <v>474000</v>
      </c>
      <c r="AD13" s="7">
        <f>'P&amp;L'!AD8-Cashflow!AD11+AC13</f>
        <v>579000</v>
      </c>
      <c r="AE13" s="7">
        <f>'P&amp;L'!AE8-Cashflow!AE11+AD13</f>
        <v>684000</v>
      </c>
      <c r="AF13" s="7">
        <f>'P&amp;L'!AF8-Cashflow!AF11+AE13</f>
        <v>789000</v>
      </c>
      <c r="AG13" s="7">
        <f>'P&amp;L'!AG8-Cashflow!AG11+AF13</f>
        <v>894000</v>
      </c>
      <c r="AH13" s="7">
        <f>'P&amp;L'!AH8-Cashflow!AH11+AG13</f>
        <v>999000</v>
      </c>
      <c r="AI13" s="7">
        <f>'P&amp;L'!AI8-Cashflow!AI11+AH13</f>
        <v>1104000</v>
      </c>
      <c r="AJ13" s="7">
        <f>'P&amp;L'!AJ8-Cashflow!AJ11+AI13</f>
        <v>1209000</v>
      </c>
      <c r="AK13" s="7">
        <f>'P&amp;L'!AK8-Cashflow!AK11+AJ13</f>
        <v>1314000</v>
      </c>
      <c r="AL13" s="7">
        <f>'P&amp;L'!AL8-Cashflow!AL11+AK13</f>
        <v>1419000</v>
      </c>
      <c r="AM13" s="7">
        <f>'P&amp;L'!AM8-Cashflow!AM11+AL13</f>
        <v>1524000</v>
      </c>
    </row>
    <row r="14" ht="14.25" customHeight="1">
      <c r="A14" s="35" t="s">
        <v>75</v>
      </c>
      <c r="D14" s="7">
        <f>MAX(Cashflow!D48,0)</f>
        <v>0</v>
      </c>
      <c r="E14" s="7">
        <f>MAX(Cashflow!E48,0)</f>
        <v>5436</v>
      </c>
      <c r="F14" s="7">
        <f>MAX(Cashflow!F48,0)</f>
        <v>10872</v>
      </c>
      <c r="G14" s="7">
        <f>MAX(Cashflow!G48,0)</f>
        <v>16308</v>
      </c>
      <c r="H14" s="7">
        <f>MAX(Cashflow!H48,0)</f>
        <v>21744</v>
      </c>
      <c r="I14" s="7">
        <f>MAX(Cashflow!I48,0)</f>
        <v>27180</v>
      </c>
      <c r="J14" s="7">
        <f>MAX(Cashflow!J48,0)</f>
        <v>32616</v>
      </c>
      <c r="K14" s="7">
        <f>MAX(Cashflow!K48,0)</f>
        <v>38052</v>
      </c>
      <c r="L14" s="7">
        <f>MAX(Cashflow!L48,0)</f>
        <v>43488</v>
      </c>
      <c r="M14" s="7">
        <f>MAX(Cashflow!M48,0)</f>
        <v>48924</v>
      </c>
      <c r="N14" s="7">
        <f>MAX(Cashflow!N48,0)</f>
        <v>54360</v>
      </c>
      <c r="O14" s="7">
        <f>MAX(Cashflow!O48,0)</f>
        <v>59796</v>
      </c>
      <c r="P14" s="7">
        <f>MAX(Cashflow!P48,0)</f>
        <v>65232</v>
      </c>
      <c r="Q14" s="7">
        <f>MAX(Cashflow!Q48,0)</f>
        <v>243162</v>
      </c>
      <c r="R14" s="7">
        <f>MAX(Cashflow!R48,0)</f>
        <v>421092</v>
      </c>
      <c r="S14" s="7">
        <f>MAX(Cashflow!S48,0)</f>
        <v>599022</v>
      </c>
      <c r="T14" s="7">
        <f>MAX(Cashflow!T48,0)</f>
        <v>776952</v>
      </c>
      <c r="U14" s="7">
        <f>MAX(Cashflow!U48,0)</f>
        <v>954882</v>
      </c>
      <c r="V14" s="7">
        <f>MAX(Cashflow!V48,0)</f>
        <v>1132812</v>
      </c>
      <c r="W14" s="7">
        <f>MAX(Cashflow!W48,0)</f>
        <v>1310742</v>
      </c>
      <c r="X14" s="7">
        <f>MAX(Cashflow!X48,0)</f>
        <v>1488672</v>
      </c>
      <c r="Y14" s="7">
        <f>MAX(Cashflow!Y48,0)</f>
        <v>1666602</v>
      </c>
      <c r="Z14" s="7">
        <f>MAX(Cashflow!Z48,0)</f>
        <v>1844532</v>
      </c>
      <c r="AA14" s="7">
        <f>MAX(Cashflow!AA48,0)</f>
        <v>2022462</v>
      </c>
      <c r="AB14" s="7">
        <f>MAX(Cashflow!AB48,0)</f>
        <v>2152020</v>
      </c>
      <c r="AC14" s="7">
        <f>MAX(Cashflow!AC48,0)</f>
        <v>2281578</v>
      </c>
      <c r="AD14" s="7">
        <f>MAX(Cashflow!AD48,0)</f>
        <v>2411136</v>
      </c>
      <c r="AE14" s="7">
        <f>MAX(Cashflow!AE48,0)</f>
        <v>2540694</v>
      </c>
      <c r="AF14" s="7">
        <f>MAX(Cashflow!AF48,0)</f>
        <v>2670252</v>
      </c>
      <c r="AG14" s="7">
        <f>MAX(Cashflow!AG48,0)</f>
        <v>2799810</v>
      </c>
      <c r="AH14" s="7">
        <f>MAX(Cashflow!AH48,0)</f>
        <v>2929368</v>
      </c>
      <c r="AI14" s="7">
        <f>MAX(Cashflow!AI48,0)</f>
        <v>3058926</v>
      </c>
      <c r="AJ14" s="7">
        <f>MAX(Cashflow!AJ48,0)</f>
        <v>3188484</v>
      </c>
      <c r="AK14" s="7">
        <f>MAX(Cashflow!AK48,0)</f>
        <v>3318042</v>
      </c>
      <c r="AL14" s="7">
        <f>MAX(Cashflow!AL48,0)</f>
        <v>3447600</v>
      </c>
      <c r="AM14" s="7">
        <f>MAX(Cashflow!AM48,0)</f>
        <v>3577158</v>
      </c>
    </row>
    <row r="15" ht="14.25" customHeight="1">
      <c r="D15" s="40">
        <f t="shared" ref="D15:AM15" si="4">SUM(D12:D14)</f>
        <v>84000</v>
      </c>
      <c r="E15" s="40">
        <f t="shared" si="4"/>
        <v>89436</v>
      </c>
      <c r="F15" s="40">
        <f t="shared" si="4"/>
        <v>94872</v>
      </c>
      <c r="G15" s="40">
        <f t="shared" si="4"/>
        <v>100308</v>
      </c>
      <c r="H15" s="40">
        <f t="shared" si="4"/>
        <v>105744</v>
      </c>
      <c r="I15" s="40">
        <f t="shared" si="4"/>
        <v>111180</v>
      </c>
      <c r="J15" s="40">
        <f t="shared" si="4"/>
        <v>116616</v>
      </c>
      <c r="K15" s="40">
        <f t="shared" si="4"/>
        <v>122052</v>
      </c>
      <c r="L15" s="40">
        <f t="shared" si="4"/>
        <v>127488</v>
      </c>
      <c r="M15" s="40">
        <f t="shared" si="4"/>
        <v>132924</v>
      </c>
      <c r="N15" s="40">
        <f t="shared" si="4"/>
        <v>138360</v>
      </c>
      <c r="O15" s="40">
        <f t="shared" si="4"/>
        <v>143796</v>
      </c>
      <c r="P15" s="40">
        <f t="shared" si="4"/>
        <v>329232</v>
      </c>
      <c r="Q15" s="40">
        <f t="shared" si="4"/>
        <v>507162</v>
      </c>
      <c r="R15" s="40">
        <f t="shared" si="4"/>
        <v>685092</v>
      </c>
      <c r="S15" s="40">
        <f t="shared" si="4"/>
        <v>863022</v>
      </c>
      <c r="T15" s="40">
        <f t="shared" si="4"/>
        <v>1040952</v>
      </c>
      <c r="U15" s="40">
        <f t="shared" si="4"/>
        <v>1218882</v>
      </c>
      <c r="V15" s="40">
        <f t="shared" si="4"/>
        <v>1396812</v>
      </c>
      <c r="W15" s="40">
        <f t="shared" si="4"/>
        <v>1574742</v>
      </c>
      <c r="X15" s="40">
        <f t="shared" si="4"/>
        <v>1752672</v>
      </c>
      <c r="Y15" s="40">
        <f t="shared" si="4"/>
        <v>1930602</v>
      </c>
      <c r="Z15" s="40">
        <f t="shared" si="4"/>
        <v>2108532</v>
      </c>
      <c r="AA15" s="40">
        <f t="shared" si="4"/>
        <v>2286462</v>
      </c>
      <c r="AB15" s="40">
        <f t="shared" si="4"/>
        <v>2521020</v>
      </c>
      <c r="AC15" s="40">
        <f t="shared" si="4"/>
        <v>2755578</v>
      </c>
      <c r="AD15" s="40">
        <f t="shared" si="4"/>
        <v>2990136</v>
      </c>
      <c r="AE15" s="40">
        <f t="shared" si="4"/>
        <v>3224694</v>
      </c>
      <c r="AF15" s="40">
        <f t="shared" si="4"/>
        <v>3459252</v>
      </c>
      <c r="AG15" s="40">
        <f t="shared" si="4"/>
        <v>3693810</v>
      </c>
      <c r="AH15" s="40">
        <f t="shared" si="4"/>
        <v>3928368</v>
      </c>
      <c r="AI15" s="40">
        <f t="shared" si="4"/>
        <v>4162926</v>
      </c>
      <c r="AJ15" s="40">
        <f t="shared" si="4"/>
        <v>4397484</v>
      </c>
      <c r="AK15" s="40">
        <f t="shared" si="4"/>
        <v>4632042</v>
      </c>
      <c r="AL15" s="40">
        <f t="shared" si="4"/>
        <v>4866600</v>
      </c>
      <c r="AM15" s="40">
        <f t="shared" si="4"/>
        <v>5101158</v>
      </c>
    </row>
    <row r="16" ht="14.25" customHeight="1">
      <c r="A16" s="30" t="s">
        <v>83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ht="14.25" customHeight="1">
      <c r="A17" s="35" t="s">
        <v>88</v>
      </c>
      <c r="D17" s="7">
        <f>MIN(Cashflow!D48,0)</f>
        <v>0</v>
      </c>
      <c r="E17" s="7">
        <f>MIN(Cashflow!E48,0)</f>
        <v>0</v>
      </c>
      <c r="F17" s="7">
        <f>MIN(Cashflow!F48,0)</f>
        <v>0</v>
      </c>
      <c r="G17" s="7">
        <f>MIN(Cashflow!G48,0)</f>
        <v>0</v>
      </c>
      <c r="H17" s="7">
        <f>MIN(Cashflow!H48,0)</f>
        <v>0</v>
      </c>
      <c r="I17" s="7">
        <f>MIN(Cashflow!I48,0)</f>
        <v>0</v>
      </c>
      <c r="J17" s="7">
        <f>MIN(Cashflow!J48,0)</f>
        <v>0</v>
      </c>
      <c r="K17" s="7">
        <f>MIN(Cashflow!K48,0)</f>
        <v>0</v>
      </c>
      <c r="L17" s="7">
        <f>MIN(Cashflow!L48,0)</f>
        <v>0</v>
      </c>
      <c r="M17" s="7">
        <f>MIN(Cashflow!M48,0)</f>
        <v>0</v>
      </c>
      <c r="N17" s="7">
        <f>MIN(Cashflow!N48,0)</f>
        <v>0</v>
      </c>
      <c r="O17" s="7">
        <f>MIN(Cashflow!O48,0)</f>
        <v>0</v>
      </c>
      <c r="P17" s="7">
        <f>MIN(Cashflow!P48,0)</f>
        <v>0</v>
      </c>
      <c r="Q17" s="7">
        <f>MIN(Cashflow!Q48,0)</f>
        <v>0</v>
      </c>
      <c r="R17" s="7">
        <f>MIN(Cashflow!R48,0)</f>
        <v>0</v>
      </c>
      <c r="S17" s="7">
        <f>MIN(Cashflow!S48,0)</f>
        <v>0</v>
      </c>
      <c r="T17" s="7">
        <f>MIN(Cashflow!T48,0)</f>
        <v>0</v>
      </c>
      <c r="U17" s="7">
        <f>MIN(Cashflow!U48,0)</f>
        <v>0</v>
      </c>
      <c r="V17" s="7">
        <f>MIN(Cashflow!V48,0)</f>
        <v>0</v>
      </c>
      <c r="W17" s="7">
        <f>MIN(Cashflow!W48,0)</f>
        <v>0</v>
      </c>
      <c r="X17" s="7">
        <f>MIN(Cashflow!X48,0)</f>
        <v>0</v>
      </c>
      <c r="Y17" s="7">
        <f>MIN(Cashflow!Y48,0)</f>
        <v>0</v>
      </c>
      <c r="Z17" s="7">
        <f>MIN(Cashflow!Z48,0)</f>
        <v>0</v>
      </c>
      <c r="AA17" s="7">
        <f>MIN(Cashflow!AA48,0)</f>
        <v>0</v>
      </c>
      <c r="AB17" s="7">
        <f>MIN(Cashflow!AB48,0)</f>
        <v>0</v>
      </c>
      <c r="AC17" s="7">
        <f>MIN(Cashflow!AC48,0)</f>
        <v>0</v>
      </c>
      <c r="AD17" s="7">
        <f>MIN(Cashflow!AD48,0)</f>
        <v>0</v>
      </c>
      <c r="AE17" s="7">
        <f>MIN(Cashflow!AE48,0)</f>
        <v>0</v>
      </c>
      <c r="AF17" s="7">
        <f>MIN(Cashflow!AF48,0)</f>
        <v>0</v>
      </c>
      <c r="AG17" s="7">
        <f>MIN(Cashflow!AG48,0)</f>
        <v>0</v>
      </c>
      <c r="AH17" s="7">
        <f>MIN(Cashflow!AH48,0)</f>
        <v>0</v>
      </c>
      <c r="AI17" s="7">
        <f>MIN(Cashflow!AI48,0)</f>
        <v>0</v>
      </c>
      <c r="AJ17" s="7">
        <f>MIN(Cashflow!AJ48,0)</f>
        <v>0</v>
      </c>
      <c r="AK17" s="7">
        <f>MIN(Cashflow!AK48,0)</f>
        <v>0</v>
      </c>
      <c r="AL17" s="7">
        <f>MIN(Cashflow!AL48,0)</f>
        <v>0</v>
      </c>
      <c r="AM17" s="7">
        <f>MIN(Cashflow!AM48,0)</f>
        <v>0</v>
      </c>
    </row>
    <row r="18" ht="14.25" customHeight="1">
      <c r="A18" s="35" t="s">
        <v>89</v>
      </c>
      <c r="D18" s="7">
        <f>SUM('P&amp;L'!D12:D34)-SUM(Cashflow!D16:D37)</f>
        <v>-79724</v>
      </c>
      <c r="E18" s="7">
        <f>SUM('P&amp;L'!E12:E34)-SUM(Cashflow!E16:E37)+D18</f>
        <v>-80884</v>
      </c>
      <c r="F18" s="7">
        <f>SUM('P&amp;L'!F12:F34)-SUM(Cashflow!F16:F37)+E18</f>
        <v>-82044</v>
      </c>
      <c r="G18" s="7">
        <f>SUM('P&amp;L'!G12:G34)-SUM(Cashflow!G16:G37)+F18</f>
        <v>-83204</v>
      </c>
      <c r="H18" s="7">
        <f>SUM('P&amp;L'!H12:H34)-SUM(Cashflow!H16:H37)+G18</f>
        <v>-84364</v>
      </c>
      <c r="I18" s="7">
        <f>SUM('P&amp;L'!I12:I34)-SUM(Cashflow!I16:I37)+H18</f>
        <v>-85524</v>
      </c>
      <c r="J18" s="7">
        <f>SUM('P&amp;L'!J12:J34)-SUM(Cashflow!J16:J37)+I18</f>
        <v>-86684</v>
      </c>
      <c r="K18" s="7">
        <f>SUM('P&amp;L'!K12:K34)-SUM(Cashflow!K16:K37)+J18</f>
        <v>-87844</v>
      </c>
      <c r="L18" s="7">
        <f>SUM('P&amp;L'!L12:L34)-SUM(Cashflow!L16:L37)+K18</f>
        <v>-89004</v>
      </c>
      <c r="M18" s="7">
        <f>SUM('P&amp;L'!M12:M34)-SUM(Cashflow!M16:M37)+L18</f>
        <v>-90164</v>
      </c>
      <c r="N18" s="7">
        <f>SUM('P&amp;L'!N12:N34)-SUM(Cashflow!N16:N37)+M18</f>
        <v>-91324</v>
      </c>
      <c r="O18" s="7">
        <f>SUM('P&amp;L'!O12:O34)-SUM(Cashflow!O16:O37)+N18</f>
        <v>-92484</v>
      </c>
      <c r="P18" s="7">
        <f>SUM('P&amp;L'!P12:P34)-SUM(Cashflow!P16:P37)+O18</f>
        <v>-101185</v>
      </c>
      <c r="Q18" s="7">
        <f>SUM('P&amp;L'!Q12:Q34)-SUM(Cashflow!Q16:Q37)+P18</f>
        <v>-102380</v>
      </c>
      <c r="R18" s="7">
        <f>SUM('P&amp;L'!R12:R34)-SUM(Cashflow!R16:R37)+Q18</f>
        <v>-103575</v>
      </c>
      <c r="S18" s="7">
        <f>SUM('P&amp;L'!S12:S34)-SUM(Cashflow!S16:S37)+R18</f>
        <v>-104770</v>
      </c>
      <c r="T18" s="7">
        <f>SUM('P&amp;L'!T12:T34)-SUM(Cashflow!T16:T37)+S18</f>
        <v>-105965</v>
      </c>
      <c r="U18" s="7">
        <f>SUM('P&amp;L'!U12:U34)-SUM(Cashflow!U16:U37)+T18</f>
        <v>-107160</v>
      </c>
      <c r="V18" s="7">
        <f>SUM('P&amp;L'!V12:V34)-SUM(Cashflow!V16:V37)+U18</f>
        <v>-108355</v>
      </c>
      <c r="W18" s="7">
        <f>SUM('P&amp;L'!W12:W34)-SUM(Cashflow!W16:W37)+V18</f>
        <v>-109550</v>
      </c>
      <c r="X18" s="7">
        <f>SUM('P&amp;L'!X12:X34)-SUM(Cashflow!X16:X37)+W18</f>
        <v>-110745</v>
      </c>
      <c r="Y18" s="7">
        <f>SUM('P&amp;L'!Y12:Y34)-SUM(Cashflow!Y16:Y37)+X18</f>
        <v>-111940</v>
      </c>
      <c r="Z18" s="7">
        <f>SUM('P&amp;L'!Z12:Z34)-SUM(Cashflow!Z16:Z37)+Y18</f>
        <v>-113135</v>
      </c>
      <c r="AA18" s="7">
        <f>SUM('P&amp;L'!AA12:AA34)-SUM(Cashflow!AA16:AA37)+Z18</f>
        <v>-114330</v>
      </c>
      <c r="AB18" s="7">
        <f>SUM('P&amp;L'!AB12:AB34)-SUM(Cashflow!AB16:AB37)+AA18</f>
        <v>-114330</v>
      </c>
      <c r="AC18" s="7">
        <f>SUM('P&amp;L'!AC12:AC34)-SUM(Cashflow!AC16:AC37)+AB18</f>
        <v>-114330</v>
      </c>
      <c r="AD18" s="7">
        <f>SUM('P&amp;L'!AD12:AD34)-SUM(Cashflow!AD16:AD37)+AC18</f>
        <v>-114330</v>
      </c>
      <c r="AE18" s="7">
        <f>SUM('P&amp;L'!AE12:AE34)-SUM(Cashflow!AE16:AE37)+AD18</f>
        <v>-114330</v>
      </c>
      <c r="AF18" s="7">
        <f>SUM('P&amp;L'!AF12:AF34)-SUM(Cashflow!AF16:AF37)+AE18</f>
        <v>-114330</v>
      </c>
      <c r="AG18" s="7">
        <f>SUM('P&amp;L'!AG12:AG34)-SUM(Cashflow!AG16:AG37)+AF18</f>
        <v>-114330</v>
      </c>
      <c r="AH18" s="7">
        <f>SUM('P&amp;L'!AH12:AH34)-SUM(Cashflow!AH16:AH37)+AG18</f>
        <v>-114330</v>
      </c>
      <c r="AI18" s="7">
        <f>SUM('P&amp;L'!AI12:AI34)-SUM(Cashflow!AI16:AI37)+AH18</f>
        <v>-114330</v>
      </c>
      <c r="AJ18" s="7">
        <f>SUM('P&amp;L'!AJ12:AJ34)-SUM(Cashflow!AJ16:AJ37)+AI18</f>
        <v>-114330</v>
      </c>
      <c r="AK18" s="7">
        <f>SUM('P&amp;L'!AK12:AK34)-SUM(Cashflow!AK16:AK37)+AJ18</f>
        <v>-114330</v>
      </c>
      <c r="AL18" s="7">
        <f>SUM('P&amp;L'!AL12:AL34)-SUM(Cashflow!AL16:AL37)+AK18</f>
        <v>-114330</v>
      </c>
      <c r="AM18" s="7">
        <f>SUM('P&amp;L'!AM12:AM34)-SUM(Cashflow!AM16:AM37)+AL18</f>
        <v>-114330</v>
      </c>
    </row>
    <row r="19" ht="14.25" customHeight="1"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ht="14.25" customHeight="1">
      <c r="A20" s="35" t="str">
        <f>'P&amp;L'!A43</f>
        <v>Income tax</v>
      </c>
      <c r="D20" s="7">
        <f>C20+'P&amp;L'!D43-Cashflow!D39</f>
        <v>0</v>
      </c>
      <c r="E20" s="7">
        <f>D20+'P&amp;L'!E43-Cashflow!E39</f>
        <v>0</v>
      </c>
      <c r="F20" s="7">
        <f>E20+'P&amp;L'!F43-Cashflow!F39</f>
        <v>0</v>
      </c>
      <c r="G20" s="7">
        <f>F20+'P&amp;L'!G43-Cashflow!G39</f>
        <v>0</v>
      </c>
      <c r="H20" s="7">
        <f>G20+'P&amp;L'!H43-Cashflow!H39</f>
        <v>0</v>
      </c>
      <c r="I20" s="7">
        <f>H20+'P&amp;L'!I43-Cashflow!I39</f>
        <v>0</v>
      </c>
      <c r="J20" s="7">
        <f>I20+'P&amp;L'!J43-Cashflow!J39</f>
        <v>0</v>
      </c>
      <c r="K20" s="7">
        <f>J20+'P&amp;L'!K43-Cashflow!K39</f>
        <v>0</v>
      </c>
      <c r="L20" s="7">
        <f>K20+'P&amp;L'!L43-Cashflow!L39</f>
        <v>0</v>
      </c>
      <c r="M20" s="7">
        <f>L20+'P&amp;L'!M43-Cashflow!M39</f>
        <v>0</v>
      </c>
      <c r="N20" s="7">
        <f>M20+'P&amp;L'!N43-Cashflow!N39</f>
        <v>0</v>
      </c>
      <c r="O20" s="7">
        <f>N20+'P&amp;L'!O43-Cashflow!O39</f>
        <v>0</v>
      </c>
      <c r="P20" s="7">
        <f>O20+'P&amp;L'!P43-Cashflow!P39</f>
        <v>0</v>
      </c>
      <c r="Q20" s="7">
        <f>P20+'P&amp;L'!Q43-Cashflow!Q39</f>
        <v>0</v>
      </c>
      <c r="R20" s="7">
        <f>Q20+'P&amp;L'!R43-Cashflow!R39</f>
        <v>0</v>
      </c>
      <c r="S20" s="7">
        <f>R20+'P&amp;L'!S43-Cashflow!S39</f>
        <v>0</v>
      </c>
      <c r="T20" s="7">
        <f>S20+'P&amp;L'!T43-Cashflow!T39</f>
        <v>0</v>
      </c>
      <c r="U20" s="7">
        <f>T20+'P&amp;L'!U43-Cashflow!U39</f>
        <v>0</v>
      </c>
      <c r="V20" s="7">
        <f>U20+'P&amp;L'!V43-Cashflow!V39</f>
        <v>0</v>
      </c>
      <c r="W20" s="7">
        <f>V20+'P&amp;L'!W43-Cashflow!W39</f>
        <v>0</v>
      </c>
      <c r="X20" s="7">
        <f>W20+'P&amp;L'!X43-Cashflow!X39</f>
        <v>0</v>
      </c>
      <c r="Y20" s="7">
        <f>X20+'P&amp;L'!Y43-Cashflow!Y39</f>
        <v>0</v>
      </c>
      <c r="Z20" s="7">
        <f>Y20+'P&amp;L'!Z43-Cashflow!Z39</f>
        <v>0</v>
      </c>
      <c r="AA20" s="7">
        <f>Z20+'P&amp;L'!AA43-Cashflow!AA39</f>
        <v>0</v>
      </c>
      <c r="AB20" s="7">
        <f>AA20+'P&amp;L'!AB43-Cashflow!AB39</f>
        <v>0</v>
      </c>
      <c r="AC20" s="7">
        <f>AB20+'P&amp;L'!AC43-Cashflow!AC39</f>
        <v>0</v>
      </c>
      <c r="AD20" s="7">
        <f>AC20+'P&amp;L'!AD43-Cashflow!AD39</f>
        <v>0</v>
      </c>
      <c r="AE20" s="7">
        <f>AD20+'P&amp;L'!AE43-Cashflow!AE39</f>
        <v>0</v>
      </c>
      <c r="AF20" s="7">
        <f>AE20+'P&amp;L'!AF43-Cashflow!AF39</f>
        <v>0</v>
      </c>
      <c r="AG20" s="7">
        <f>AF20+'P&amp;L'!AG43-Cashflow!AG39</f>
        <v>0</v>
      </c>
      <c r="AH20" s="7">
        <f>AG20+'P&amp;L'!AH43-Cashflow!AH39</f>
        <v>0</v>
      </c>
      <c r="AI20" s="7">
        <f>AH20+'P&amp;L'!AI43-Cashflow!AI39</f>
        <v>0</v>
      </c>
      <c r="AJ20" s="7">
        <f>AI20+'P&amp;L'!AJ43-Cashflow!AJ39</f>
        <v>0</v>
      </c>
      <c r="AK20" s="7">
        <f>AJ20+'P&amp;L'!AK43-Cashflow!AK39</f>
        <v>0</v>
      </c>
      <c r="AL20" s="7">
        <f>AK20+'P&amp;L'!AL43-Cashflow!AL39</f>
        <v>0</v>
      </c>
      <c r="AM20" s="7">
        <f>AL20+'P&amp;L'!AM43-Cashflow!AM39</f>
        <v>0</v>
      </c>
    </row>
    <row r="21" ht="14.25" customHeight="1">
      <c r="D21" s="40">
        <f t="shared" ref="D21:AM21" si="5">SUM(D17:D20)</f>
        <v>-79724</v>
      </c>
      <c r="E21" s="40">
        <f t="shared" si="5"/>
        <v>-80884</v>
      </c>
      <c r="F21" s="40">
        <f t="shared" si="5"/>
        <v>-82044</v>
      </c>
      <c r="G21" s="40">
        <f t="shared" si="5"/>
        <v>-83204</v>
      </c>
      <c r="H21" s="40">
        <f t="shared" si="5"/>
        <v>-84364</v>
      </c>
      <c r="I21" s="40">
        <f t="shared" si="5"/>
        <v>-85524</v>
      </c>
      <c r="J21" s="40">
        <f t="shared" si="5"/>
        <v>-86684</v>
      </c>
      <c r="K21" s="40">
        <f t="shared" si="5"/>
        <v>-87844</v>
      </c>
      <c r="L21" s="40">
        <f t="shared" si="5"/>
        <v>-89004</v>
      </c>
      <c r="M21" s="40">
        <f t="shared" si="5"/>
        <v>-90164</v>
      </c>
      <c r="N21" s="40">
        <f t="shared" si="5"/>
        <v>-91324</v>
      </c>
      <c r="O21" s="40">
        <f t="shared" si="5"/>
        <v>-92484</v>
      </c>
      <c r="P21" s="40">
        <f t="shared" si="5"/>
        <v>-101185</v>
      </c>
      <c r="Q21" s="40">
        <f t="shared" si="5"/>
        <v>-102380</v>
      </c>
      <c r="R21" s="40">
        <f t="shared" si="5"/>
        <v>-103575</v>
      </c>
      <c r="S21" s="40">
        <f t="shared" si="5"/>
        <v>-104770</v>
      </c>
      <c r="T21" s="40">
        <f t="shared" si="5"/>
        <v>-105965</v>
      </c>
      <c r="U21" s="40">
        <f t="shared" si="5"/>
        <v>-107160</v>
      </c>
      <c r="V21" s="40">
        <f t="shared" si="5"/>
        <v>-108355</v>
      </c>
      <c r="W21" s="40">
        <f t="shared" si="5"/>
        <v>-109550</v>
      </c>
      <c r="X21" s="40">
        <f t="shared" si="5"/>
        <v>-110745</v>
      </c>
      <c r="Y21" s="40">
        <f t="shared" si="5"/>
        <v>-111940</v>
      </c>
      <c r="Z21" s="40">
        <f t="shared" si="5"/>
        <v>-113135</v>
      </c>
      <c r="AA21" s="40">
        <f t="shared" si="5"/>
        <v>-114330</v>
      </c>
      <c r="AB21" s="40">
        <f t="shared" si="5"/>
        <v>-114330</v>
      </c>
      <c r="AC21" s="40">
        <f t="shared" si="5"/>
        <v>-114330</v>
      </c>
      <c r="AD21" s="40">
        <f t="shared" si="5"/>
        <v>-114330</v>
      </c>
      <c r="AE21" s="40">
        <f t="shared" si="5"/>
        <v>-114330</v>
      </c>
      <c r="AF21" s="40">
        <f t="shared" si="5"/>
        <v>-114330</v>
      </c>
      <c r="AG21" s="40">
        <f t="shared" si="5"/>
        <v>-114330</v>
      </c>
      <c r="AH21" s="40">
        <f t="shared" si="5"/>
        <v>-114330</v>
      </c>
      <c r="AI21" s="40">
        <f t="shared" si="5"/>
        <v>-114330</v>
      </c>
      <c r="AJ21" s="40">
        <f t="shared" si="5"/>
        <v>-114330</v>
      </c>
      <c r="AK21" s="40">
        <f t="shared" si="5"/>
        <v>-114330</v>
      </c>
      <c r="AL21" s="40">
        <f t="shared" si="5"/>
        <v>-114330</v>
      </c>
      <c r="AM21" s="40">
        <f t="shared" si="5"/>
        <v>-114330</v>
      </c>
    </row>
    <row r="22" ht="14.25" customHeight="1"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ht="14.25" customHeight="1">
      <c r="A23" s="30" t="s">
        <v>94</v>
      </c>
      <c r="D23" s="70">
        <f t="shared" ref="D23:AM23" si="6">D15+D21</f>
        <v>4276</v>
      </c>
      <c r="E23" s="70">
        <f t="shared" si="6"/>
        <v>8552</v>
      </c>
      <c r="F23" s="70">
        <f t="shared" si="6"/>
        <v>12828</v>
      </c>
      <c r="G23" s="70">
        <f t="shared" si="6"/>
        <v>17104</v>
      </c>
      <c r="H23" s="70">
        <f t="shared" si="6"/>
        <v>21380</v>
      </c>
      <c r="I23" s="70">
        <f t="shared" si="6"/>
        <v>25656</v>
      </c>
      <c r="J23" s="70">
        <f t="shared" si="6"/>
        <v>29932</v>
      </c>
      <c r="K23" s="70">
        <f t="shared" si="6"/>
        <v>34208</v>
      </c>
      <c r="L23" s="70">
        <f t="shared" si="6"/>
        <v>38484</v>
      </c>
      <c r="M23" s="70">
        <f t="shared" si="6"/>
        <v>42760</v>
      </c>
      <c r="N23" s="70">
        <f t="shared" si="6"/>
        <v>47036</v>
      </c>
      <c r="O23" s="70">
        <f t="shared" si="6"/>
        <v>51312</v>
      </c>
      <c r="P23" s="70">
        <f t="shared" si="6"/>
        <v>228047</v>
      </c>
      <c r="Q23" s="70">
        <f t="shared" si="6"/>
        <v>404782</v>
      </c>
      <c r="R23" s="70">
        <f t="shared" si="6"/>
        <v>581517</v>
      </c>
      <c r="S23" s="70">
        <f t="shared" si="6"/>
        <v>758252</v>
      </c>
      <c r="T23" s="70">
        <f t="shared" si="6"/>
        <v>934987</v>
      </c>
      <c r="U23" s="70">
        <f t="shared" si="6"/>
        <v>1111722</v>
      </c>
      <c r="V23" s="70">
        <f t="shared" si="6"/>
        <v>1288457</v>
      </c>
      <c r="W23" s="70">
        <f t="shared" si="6"/>
        <v>1465192</v>
      </c>
      <c r="X23" s="70">
        <f t="shared" si="6"/>
        <v>1641927</v>
      </c>
      <c r="Y23" s="70">
        <f t="shared" si="6"/>
        <v>1818662</v>
      </c>
      <c r="Z23" s="70">
        <f t="shared" si="6"/>
        <v>1995397</v>
      </c>
      <c r="AA23" s="70">
        <f t="shared" si="6"/>
        <v>2172132</v>
      </c>
      <c r="AB23" s="70">
        <f t="shared" si="6"/>
        <v>2406690</v>
      </c>
      <c r="AC23" s="70">
        <f t="shared" si="6"/>
        <v>2641248</v>
      </c>
      <c r="AD23" s="70">
        <f t="shared" si="6"/>
        <v>2875806</v>
      </c>
      <c r="AE23" s="70">
        <f t="shared" si="6"/>
        <v>3110364</v>
      </c>
      <c r="AF23" s="70">
        <f t="shared" si="6"/>
        <v>3344922</v>
      </c>
      <c r="AG23" s="70">
        <f t="shared" si="6"/>
        <v>3579480</v>
      </c>
      <c r="AH23" s="70">
        <f t="shared" si="6"/>
        <v>3814038</v>
      </c>
      <c r="AI23" s="70">
        <f t="shared" si="6"/>
        <v>4048596</v>
      </c>
      <c r="AJ23" s="70">
        <f t="shared" si="6"/>
        <v>4283154</v>
      </c>
      <c r="AK23" s="70">
        <f t="shared" si="6"/>
        <v>4517712</v>
      </c>
      <c r="AL23" s="70">
        <f t="shared" si="6"/>
        <v>4752270</v>
      </c>
      <c r="AM23" s="70">
        <f t="shared" si="6"/>
        <v>4986828</v>
      </c>
    </row>
    <row r="24" ht="14.25" customHeight="1"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</row>
    <row r="25" ht="14.25" customHeight="1">
      <c r="A25" s="30" t="s">
        <v>95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ht="14.25" customHeight="1">
      <c r="A26" s="30" t="s">
        <v>96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ht="14.25" customHeight="1">
      <c r="A27" s="35" t="str">
        <f>Assumptions!A47</f>
        <v>Loan principal</v>
      </c>
      <c r="D27" s="70">
        <f>-Cashflow!D10+Cashflow!D40</f>
        <v>0</v>
      </c>
      <c r="E27" s="70">
        <f>D27-Cashflow!E40</f>
        <v>0</v>
      </c>
      <c r="F27" s="70">
        <f>E27-Cashflow!F40</f>
        <v>0</v>
      </c>
      <c r="G27" s="70">
        <f>F27-Cashflow!G40</f>
        <v>0</v>
      </c>
      <c r="H27" s="70">
        <f>G27-Cashflow!H40</f>
        <v>0</v>
      </c>
      <c r="I27" s="70">
        <f>H27-Cashflow!I40</f>
        <v>0</v>
      </c>
      <c r="J27" s="70">
        <f>I27-Cashflow!J40</f>
        <v>0</v>
      </c>
      <c r="K27" s="70">
        <f>J27-Cashflow!K40</f>
        <v>0</v>
      </c>
      <c r="L27" s="70">
        <f>K27-Cashflow!L40</f>
        <v>0</v>
      </c>
      <c r="M27" s="70">
        <f>L27-Cashflow!M40</f>
        <v>0</v>
      </c>
      <c r="N27" s="70">
        <f>M27-Cashflow!N40</f>
        <v>0</v>
      </c>
      <c r="O27" s="70">
        <f>N27-Cashflow!O40</f>
        <v>0</v>
      </c>
      <c r="P27" s="70">
        <f>O27-Cashflow!P40</f>
        <v>0</v>
      </c>
      <c r="Q27" s="70">
        <f>P27-Cashflow!Q40</f>
        <v>0</v>
      </c>
      <c r="R27" s="70">
        <f>Q27-Cashflow!R40</f>
        <v>0</v>
      </c>
      <c r="S27" s="70">
        <f>R27-Cashflow!S40</f>
        <v>0</v>
      </c>
      <c r="T27" s="70">
        <f>S27-Cashflow!T40</f>
        <v>0</v>
      </c>
      <c r="U27" s="70">
        <f>T27-Cashflow!U40</f>
        <v>0</v>
      </c>
      <c r="V27" s="70">
        <f>U27-Cashflow!V40</f>
        <v>0</v>
      </c>
      <c r="W27" s="70">
        <f>V27-Cashflow!W40</f>
        <v>0</v>
      </c>
      <c r="X27" s="70">
        <f>W27-Cashflow!X40</f>
        <v>0</v>
      </c>
      <c r="Y27" s="70">
        <f>X27-Cashflow!Y40</f>
        <v>0</v>
      </c>
      <c r="Z27" s="70">
        <f>Y27-Cashflow!Z40</f>
        <v>0</v>
      </c>
      <c r="AA27" s="70">
        <f>Z27-Cashflow!AA40</f>
        <v>0</v>
      </c>
      <c r="AB27" s="70">
        <f>AA27-Cashflow!AB40</f>
        <v>0</v>
      </c>
      <c r="AC27" s="70">
        <f>AB27-Cashflow!AC40</f>
        <v>0</v>
      </c>
      <c r="AD27" s="70">
        <f>AC27-Cashflow!AD40</f>
        <v>0</v>
      </c>
      <c r="AE27" s="70">
        <f>AD27-Cashflow!AE40</f>
        <v>0</v>
      </c>
      <c r="AF27" s="70">
        <f>AE27-Cashflow!AF40</f>
        <v>0</v>
      </c>
      <c r="AG27" s="70">
        <f>AF27-Cashflow!AG40</f>
        <v>0</v>
      </c>
      <c r="AH27" s="70">
        <f>AG27-Cashflow!AH40</f>
        <v>0</v>
      </c>
      <c r="AI27" s="70">
        <f>AH27-Cashflow!AI40</f>
        <v>0</v>
      </c>
      <c r="AJ27" s="70">
        <f>AI27-Cashflow!AJ40</f>
        <v>0</v>
      </c>
      <c r="AK27" s="70">
        <f>AJ27-Cashflow!AK40</f>
        <v>0</v>
      </c>
      <c r="AL27" s="70">
        <f>AK27-Cashflow!AL40</f>
        <v>0</v>
      </c>
      <c r="AM27" s="70">
        <f>AL27-Cashflow!AM40</f>
        <v>0</v>
      </c>
    </row>
    <row r="28" ht="14.25" customHeight="1"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ht="14.25" customHeight="1">
      <c r="A29" s="30" t="s">
        <v>97</v>
      </c>
      <c r="D29" s="70">
        <f t="shared" ref="D29:AM29" si="7">D11+D23+D27</f>
        <v>4276</v>
      </c>
      <c r="E29" s="70">
        <f t="shared" si="7"/>
        <v>8552</v>
      </c>
      <c r="F29" s="70">
        <f t="shared" si="7"/>
        <v>12828</v>
      </c>
      <c r="G29" s="70">
        <f t="shared" si="7"/>
        <v>17104</v>
      </c>
      <c r="H29" s="70">
        <f t="shared" si="7"/>
        <v>21380</v>
      </c>
      <c r="I29" s="70">
        <f t="shared" si="7"/>
        <v>25656</v>
      </c>
      <c r="J29" s="70">
        <f t="shared" si="7"/>
        <v>29932</v>
      </c>
      <c r="K29" s="70">
        <f t="shared" si="7"/>
        <v>34208</v>
      </c>
      <c r="L29" s="70">
        <f t="shared" si="7"/>
        <v>38484</v>
      </c>
      <c r="M29" s="70">
        <f t="shared" si="7"/>
        <v>42760</v>
      </c>
      <c r="N29" s="70">
        <f t="shared" si="7"/>
        <v>47036</v>
      </c>
      <c r="O29" s="70">
        <f t="shared" si="7"/>
        <v>51312</v>
      </c>
      <c r="P29" s="70">
        <f t="shared" si="7"/>
        <v>228047</v>
      </c>
      <c r="Q29" s="70">
        <f t="shared" si="7"/>
        <v>404782</v>
      </c>
      <c r="R29" s="70">
        <f t="shared" si="7"/>
        <v>581517</v>
      </c>
      <c r="S29" s="70">
        <f t="shared" si="7"/>
        <v>758252</v>
      </c>
      <c r="T29" s="70">
        <f t="shared" si="7"/>
        <v>934987</v>
      </c>
      <c r="U29" s="70">
        <f t="shared" si="7"/>
        <v>1111722</v>
      </c>
      <c r="V29" s="70">
        <f t="shared" si="7"/>
        <v>1288457</v>
      </c>
      <c r="W29" s="70">
        <f t="shared" si="7"/>
        <v>1465192</v>
      </c>
      <c r="X29" s="70">
        <f t="shared" si="7"/>
        <v>1641927</v>
      </c>
      <c r="Y29" s="70">
        <f t="shared" si="7"/>
        <v>1818662</v>
      </c>
      <c r="Z29" s="70">
        <f t="shared" si="7"/>
        <v>1995397</v>
      </c>
      <c r="AA29" s="70">
        <f t="shared" si="7"/>
        <v>2172132</v>
      </c>
      <c r="AB29" s="70">
        <f t="shared" si="7"/>
        <v>2406690</v>
      </c>
      <c r="AC29" s="70">
        <f t="shared" si="7"/>
        <v>2641248</v>
      </c>
      <c r="AD29" s="70">
        <f t="shared" si="7"/>
        <v>2875806</v>
      </c>
      <c r="AE29" s="70">
        <f t="shared" si="7"/>
        <v>3110364</v>
      </c>
      <c r="AF29" s="70">
        <f t="shared" si="7"/>
        <v>3344922</v>
      </c>
      <c r="AG29" s="70">
        <f t="shared" si="7"/>
        <v>3579480</v>
      </c>
      <c r="AH29" s="70">
        <f t="shared" si="7"/>
        <v>3814038</v>
      </c>
      <c r="AI29" s="70">
        <f t="shared" si="7"/>
        <v>4048596</v>
      </c>
      <c r="AJ29" s="70">
        <f t="shared" si="7"/>
        <v>4283154</v>
      </c>
      <c r="AK29" s="70">
        <f t="shared" si="7"/>
        <v>4517712</v>
      </c>
      <c r="AL29" s="70">
        <f t="shared" si="7"/>
        <v>4752270</v>
      </c>
      <c r="AM29" s="70">
        <f t="shared" si="7"/>
        <v>4986828</v>
      </c>
    </row>
    <row r="30" ht="14.25" customHeight="1"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ht="14.25" customHeight="1"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ht="14.25" customHeight="1">
      <c r="A32" s="30" t="s">
        <v>102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ht="14.25" customHeight="1">
      <c r="A33" s="35" t="s">
        <v>103</v>
      </c>
      <c r="D33" s="7">
        <f>Assumptions!F48</f>
        <v>0</v>
      </c>
      <c r="E33" s="7">
        <f t="shared" ref="E33:AM33" si="8">D33</f>
        <v>0</v>
      </c>
      <c r="F33" s="7">
        <f t="shared" si="8"/>
        <v>0</v>
      </c>
      <c r="G33" s="7">
        <f t="shared" si="8"/>
        <v>0</v>
      </c>
      <c r="H33" s="7">
        <f t="shared" si="8"/>
        <v>0</v>
      </c>
      <c r="I33" s="7">
        <f t="shared" si="8"/>
        <v>0</v>
      </c>
      <c r="J33" s="7">
        <f t="shared" si="8"/>
        <v>0</v>
      </c>
      <c r="K33" s="7">
        <f t="shared" si="8"/>
        <v>0</v>
      </c>
      <c r="L33" s="7">
        <f t="shared" si="8"/>
        <v>0</v>
      </c>
      <c r="M33" s="7">
        <f t="shared" si="8"/>
        <v>0</v>
      </c>
      <c r="N33" s="7">
        <f t="shared" si="8"/>
        <v>0</v>
      </c>
      <c r="O33" s="7">
        <f t="shared" si="8"/>
        <v>0</v>
      </c>
      <c r="P33" s="7">
        <f t="shared" si="8"/>
        <v>0</v>
      </c>
      <c r="Q33" s="7">
        <f t="shared" si="8"/>
        <v>0</v>
      </c>
      <c r="R33" s="7">
        <f t="shared" si="8"/>
        <v>0</v>
      </c>
      <c r="S33" s="7">
        <f t="shared" si="8"/>
        <v>0</v>
      </c>
      <c r="T33" s="7">
        <f t="shared" si="8"/>
        <v>0</v>
      </c>
      <c r="U33" s="7">
        <f t="shared" si="8"/>
        <v>0</v>
      </c>
      <c r="V33" s="7">
        <f t="shared" si="8"/>
        <v>0</v>
      </c>
      <c r="W33" s="7">
        <f t="shared" si="8"/>
        <v>0</v>
      </c>
      <c r="X33" s="7">
        <f t="shared" si="8"/>
        <v>0</v>
      </c>
      <c r="Y33" s="7">
        <f t="shared" si="8"/>
        <v>0</v>
      </c>
      <c r="Z33" s="7">
        <f t="shared" si="8"/>
        <v>0</v>
      </c>
      <c r="AA33" s="7">
        <f t="shared" si="8"/>
        <v>0</v>
      </c>
      <c r="AB33" s="7">
        <f t="shared" si="8"/>
        <v>0</v>
      </c>
      <c r="AC33" s="7">
        <f t="shared" si="8"/>
        <v>0</v>
      </c>
      <c r="AD33" s="7">
        <f t="shared" si="8"/>
        <v>0</v>
      </c>
      <c r="AE33" s="7">
        <f t="shared" si="8"/>
        <v>0</v>
      </c>
      <c r="AF33" s="7">
        <f t="shared" si="8"/>
        <v>0</v>
      </c>
      <c r="AG33" s="7">
        <f t="shared" si="8"/>
        <v>0</v>
      </c>
      <c r="AH33" s="7">
        <f t="shared" si="8"/>
        <v>0</v>
      </c>
      <c r="AI33" s="7">
        <f t="shared" si="8"/>
        <v>0</v>
      </c>
      <c r="AJ33" s="7">
        <f t="shared" si="8"/>
        <v>0</v>
      </c>
      <c r="AK33" s="7">
        <f t="shared" si="8"/>
        <v>0</v>
      </c>
      <c r="AL33" s="7">
        <f t="shared" si="8"/>
        <v>0</v>
      </c>
      <c r="AM33" s="7">
        <f t="shared" si="8"/>
        <v>0</v>
      </c>
    </row>
    <row r="34" ht="14.25" customHeight="1">
      <c r="A34" s="35" t="s">
        <v>104</v>
      </c>
      <c r="D34" s="7">
        <f>'P&amp;L'!D45+BS!C34</f>
        <v>4276</v>
      </c>
      <c r="E34" s="7">
        <f>'P&amp;L'!E45+BS!D34</f>
        <v>8552</v>
      </c>
      <c r="F34" s="7">
        <f>'P&amp;L'!F45+BS!E34</f>
        <v>12828</v>
      </c>
      <c r="G34" s="7">
        <f>'P&amp;L'!G45+BS!F34</f>
        <v>17104</v>
      </c>
      <c r="H34" s="7">
        <f>'P&amp;L'!H45+BS!G34</f>
        <v>21380</v>
      </c>
      <c r="I34" s="7">
        <f>'P&amp;L'!I45+BS!H34</f>
        <v>25656</v>
      </c>
      <c r="J34" s="7">
        <f>'P&amp;L'!J45+BS!I34</f>
        <v>29932</v>
      </c>
      <c r="K34" s="7">
        <f>'P&amp;L'!K45+BS!J34</f>
        <v>34208</v>
      </c>
      <c r="L34" s="7">
        <f>'P&amp;L'!L45+BS!K34</f>
        <v>38484</v>
      </c>
      <c r="M34" s="7">
        <f>'P&amp;L'!M45+BS!L34</f>
        <v>42760</v>
      </c>
      <c r="N34" s="7">
        <f>'P&amp;L'!N45+BS!M34</f>
        <v>47036</v>
      </c>
      <c r="O34" s="7">
        <f>'P&amp;L'!O45+BS!N34</f>
        <v>51312</v>
      </c>
      <c r="P34" s="7">
        <f>'P&amp;L'!P45+BS!O34</f>
        <v>228047</v>
      </c>
      <c r="Q34" s="7">
        <f>'P&amp;L'!Q45+BS!P34</f>
        <v>404782</v>
      </c>
      <c r="R34" s="7">
        <f>'P&amp;L'!R45+BS!Q34</f>
        <v>581517</v>
      </c>
      <c r="S34" s="7">
        <f>'P&amp;L'!S45+BS!R34</f>
        <v>758252</v>
      </c>
      <c r="T34" s="7">
        <f>'P&amp;L'!T45+BS!S34</f>
        <v>934987</v>
      </c>
      <c r="U34" s="7">
        <f>'P&amp;L'!U45+BS!T34</f>
        <v>1111722</v>
      </c>
      <c r="V34" s="7">
        <f>'P&amp;L'!V45+BS!U34</f>
        <v>1288457</v>
      </c>
      <c r="W34" s="7">
        <f>'P&amp;L'!W45+BS!V34</f>
        <v>1465192</v>
      </c>
      <c r="X34" s="7">
        <f>'P&amp;L'!X45+BS!W34</f>
        <v>1641927</v>
      </c>
      <c r="Y34" s="7">
        <f>'P&amp;L'!Y45+BS!X34</f>
        <v>1818662</v>
      </c>
      <c r="Z34" s="7">
        <f>'P&amp;L'!Z45+BS!Y34</f>
        <v>1995397</v>
      </c>
      <c r="AA34" s="7">
        <f>'P&amp;L'!AA45+BS!Z34</f>
        <v>2172132</v>
      </c>
      <c r="AB34" s="7">
        <f>'P&amp;L'!AB45+BS!AA34</f>
        <v>2406690</v>
      </c>
      <c r="AC34" s="7">
        <f>'P&amp;L'!AC45+BS!AB34</f>
        <v>2641248</v>
      </c>
      <c r="AD34" s="7">
        <f>'P&amp;L'!AD45+BS!AC34</f>
        <v>2875806</v>
      </c>
      <c r="AE34" s="7">
        <f>'P&amp;L'!AE45+BS!AD34</f>
        <v>3110364</v>
      </c>
      <c r="AF34" s="7">
        <f>'P&amp;L'!AF45+BS!AE34</f>
        <v>3344922</v>
      </c>
      <c r="AG34" s="7">
        <f>'P&amp;L'!AG45+BS!AF34</f>
        <v>3579480</v>
      </c>
      <c r="AH34" s="7">
        <f>'P&amp;L'!AH45+BS!AG34</f>
        <v>3814038</v>
      </c>
      <c r="AI34" s="7">
        <f>'P&amp;L'!AI45+BS!AH34</f>
        <v>4048596</v>
      </c>
      <c r="AJ34" s="7">
        <f>'P&amp;L'!AJ45+BS!AI34</f>
        <v>4283154</v>
      </c>
      <c r="AK34" s="7">
        <f>'P&amp;L'!AK45+BS!AJ34</f>
        <v>4517712</v>
      </c>
      <c r="AL34" s="7">
        <f>'P&amp;L'!AL45+BS!AK34</f>
        <v>4752270</v>
      </c>
      <c r="AM34" s="7">
        <f>'P&amp;L'!AM45+BS!AL34</f>
        <v>4986828</v>
      </c>
    </row>
    <row r="35" ht="14.25" customHeight="1">
      <c r="A35" s="35" t="s">
        <v>105</v>
      </c>
      <c r="D35" s="40">
        <f t="shared" ref="D35:AM35" si="9">SUM(D33:D34)</f>
        <v>4276</v>
      </c>
      <c r="E35" s="40">
        <f t="shared" si="9"/>
        <v>8552</v>
      </c>
      <c r="F35" s="40">
        <f t="shared" si="9"/>
        <v>12828</v>
      </c>
      <c r="G35" s="40">
        <f t="shared" si="9"/>
        <v>17104</v>
      </c>
      <c r="H35" s="40">
        <f t="shared" si="9"/>
        <v>21380</v>
      </c>
      <c r="I35" s="40">
        <f t="shared" si="9"/>
        <v>25656</v>
      </c>
      <c r="J35" s="40">
        <f t="shared" si="9"/>
        <v>29932</v>
      </c>
      <c r="K35" s="40">
        <f t="shared" si="9"/>
        <v>34208</v>
      </c>
      <c r="L35" s="40">
        <f t="shared" si="9"/>
        <v>38484</v>
      </c>
      <c r="M35" s="40">
        <f t="shared" si="9"/>
        <v>42760</v>
      </c>
      <c r="N35" s="40">
        <f t="shared" si="9"/>
        <v>47036</v>
      </c>
      <c r="O35" s="40">
        <f t="shared" si="9"/>
        <v>51312</v>
      </c>
      <c r="P35" s="40">
        <f t="shared" si="9"/>
        <v>228047</v>
      </c>
      <c r="Q35" s="40">
        <f t="shared" si="9"/>
        <v>404782</v>
      </c>
      <c r="R35" s="40">
        <f t="shared" si="9"/>
        <v>581517</v>
      </c>
      <c r="S35" s="40">
        <f t="shared" si="9"/>
        <v>758252</v>
      </c>
      <c r="T35" s="40">
        <f t="shared" si="9"/>
        <v>934987</v>
      </c>
      <c r="U35" s="40">
        <f t="shared" si="9"/>
        <v>1111722</v>
      </c>
      <c r="V35" s="40">
        <f t="shared" si="9"/>
        <v>1288457</v>
      </c>
      <c r="W35" s="40">
        <f t="shared" si="9"/>
        <v>1465192</v>
      </c>
      <c r="X35" s="40">
        <f t="shared" si="9"/>
        <v>1641927</v>
      </c>
      <c r="Y35" s="40">
        <f t="shared" si="9"/>
        <v>1818662</v>
      </c>
      <c r="Z35" s="40">
        <f t="shared" si="9"/>
        <v>1995397</v>
      </c>
      <c r="AA35" s="40">
        <f t="shared" si="9"/>
        <v>2172132</v>
      </c>
      <c r="AB35" s="40">
        <f t="shared" si="9"/>
        <v>2406690</v>
      </c>
      <c r="AC35" s="40">
        <f t="shared" si="9"/>
        <v>2641248</v>
      </c>
      <c r="AD35" s="40">
        <f t="shared" si="9"/>
        <v>2875806</v>
      </c>
      <c r="AE35" s="40">
        <f t="shared" si="9"/>
        <v>3110364</v>
      </c>
      <c r="AF35" s="40">
        <f t="shared" si="9"/>
        <v>3344922</v>
      </c>
      <c r="AG35" s="40">
        <f t="shared" si="9"/>
        <v>3579480</v>
      </c>
      <c r="AH35" s="40">
        <f t="shared" si="9"/>
        <v>3814038</v>
      </c>
      <c r="AI35" s="40">
        <f t="shared" si="9"/>
        <v>4048596</v>
      </c>
      <c r="AJ35" s="40">
        <f t="shared" si="9"/>
        <v>4283154</v>
      </c>
      <c r="AK35" s="40">
        <f t="shared" si="9"/>
        <v>4517712</v>
      </c>
      <c r="AL35" s="40">
        <f t="shared" si="9"/>
        <v>4752270</v>
      </c>
      <c r="AM35" s="40">
        <f t="shared" si="9"/>
        <v>4986828</v>
      </c>
    </row>
    <row r="36" ht="14.25" customHeight="1">
      <c r="D36" s="7">
        <f t="shared" ref="D36:AM36" si="10">D35-D29</f>
        <v>0</v>
      </c>
      <c r="E36" s="7">
        <f t="shared" si="10"/>
        <v>0</v>
      </c>
      <c r="F36" s="7">
        <f t="shared" si="10"/>
        <v>0</v>
      </c>
      <c r="G36" s="7">
        <f t="shared" si="10"/>
        <v>0</v>
      </c>
      <c r="H36" s="7">
        <f t="shared" si="10"/>
        <v>0</v>
      </c>
      <c r="I36" s="7">
        <f t="shared" si="10"/>
        <v>0</v>
      </c>
      <c r="J36" s="7">
        <f t="shared" si="10"/>
        <v>0</v>
      </c>
      <c r="K36" s="7">
        <f t="shared" si="10"/>
        <v>0</v>
      </c>
      <c r="L36" s="7">
        <f t="shared" si="10"/>
        <v>0</v>
      </c>
      <c r="M36" s="7">
        <f t="shared" si="10"/>
        <v>0</v>
      </c>
      <c r="N36" s="7">
        <f t="shared" si="10"/>
        <v>0</v>
      </c>
      <c r="O36" s="7">
        <f t="shared" si="10"/>
        <v>0</v>
      </c>
      <c r="P36" s="7">
        <f t="shared" si="10"/>
        <v>0</v>
      </c>
      <c r="Q36" s="7">
        <f t="shared" si="10"/>
        <v>0</v>
      </c>
      <c r="R36" s="7">
        <f t="shared" si="10"/>
        <v>0</v>
      </c>
      <c r="S36" s="7">
        <f t="shared" si="10"/>
        <v>0</v>
      </c>
      <c r="T36" s="7">
        <f t="shared" si="10"/>
        <v>0</v>
      </c>
      <c r="U36" s="7">
        <f t="shared" si="10"/>
        <v>0</v>
      </c>
      <c r="V36" s="7">
        <f t="shared" si="10"/>
        <v>0</v>
      </c>
      <c r="W36" s="7">
        <f t="shared" si="10"/>
        <v>0</v>
      </c>
      <c r="X36" s="7">
        <f t="shared" si="10"/>
        <v>0</v>
      </c>
      <c r="Y36" s="7">
        <f t="shared" si="10"/>
        <v>0</v>
      </c>
      <c r="Z36" s="7">
        <f t="shared" si="10"/>
        <v>0</v>
      </c>
      <c r="AA36" s="7">
        <f t="shared" si="10"/>
        <v>0</v>
      </c>
      <c r="AB36" s="7">
        <f t="shared" si="10"/>
        <v>0</v>
      </c>
      <c r="AC36" s="7">
        <f t="shared" si="10"/>
        <v>0</v>
      </c>
      <c r="AD36" s="7">
        <f t="shared" si="10"/>
        <v>0</v>
      </c>
      <c r="AE36" s="7">
        <f t="shared" si="10"/>
        <v>0</v>
      </c>
      <c r="AF36" s="7">
        <f t="shared" si="10"/>
        <v>0</v>
      </c>
      <c r="AG36" s="7">
        <f t="shared" si="10"/>
        <v>0</v>
      </c>
      <c r="AH36" s="7">
        <f t="shared" si="10"/>
        <v>0</v>
      </c>
      <c r="AI36" s="7">
        <f t="shared" si="10"/>
        <v>0</v>
      </c>
      <c r="AJ36" s="7">
        <f t="shared" si="10"/>
        <v>0</v>
      </c>
      <c r="AK36" s="7">
        <f t="shared" si="10"/>
        <v>0</v>
      </c>
      <c r="AL36" s="7">
        <f t="shared" si="10"/>
        <v>0</v>
      </c>
      <c r="AM36" s="7">
        <f t="shared" si="10"/>
        <v>0</v>
      </c>
    </row>
    <row r="37" ht="14.25" customHeight="1">
      <c r="D37" s="7"/>
    </row>
    <row r="38" ht="14.25" customHeight="1">
      <c r="D38" s="7"/>
    </row>
    <row r="39" ht="14.25" customHeight="1">
      <c r="D39" s="7"/>
    </row>
    <row r="40" ht="14.25" customHeight="1">
      <c r="D40" s="7"/>
    </row>
    <row r="41" ht="14.25" customHeight="1">
      <c r="D41" s="7"/>
    </row>
    <row r="42" ht="14.25" customHeight="1">
      <c r="D42" s="7"/>
    </row>
    <row r="43" ht="14.25" customHeight="1">
      <c r="D43" s="7"/>
    </row>
    <row r="44" ht="14.25" customHeight="1">
      <c r="D44" s="7"/>
    </row>
    <row r="45" ht="14.25" customHeight="1">
      <c r="D45" s="7"/>
    </row>
    <row r="46" ht="14.25" customHeight="1">
      <c r="D46" s="7"/>
    </row>
    <row r="47" ht="14.25" customHeight="1">
      <c r="D47" s="7"/>
    </row>
    <row r="48" ht="14.25" customHeight="1">
      <c r="D48" s="7"/>
    </row>
    <row r="49" ht="14.25" customHeight="1">
      <c r="D49" s="7"/>
    </row>
    <row r="50" ht="14.25" customHeight="1">
      <c r="D50" s="7"/>
    </row>
    <row r="51" ht="14.25" customHeight="1">
      <c r="D51" s="7"/>
    </row>
    <row r="52" ht="14.25" customHeight="1">
      <c r="D52" s="7"/>
    </row>
    <row r="53" ht="14.25" customHeight="1">
      <c r="D53" s="7"/>
    </row>
    <row r="54" ht="14.25" customHeight="1">
      <c r="D54" s="7"/>
    </row>
    <row r="55" ht="14.25" customHeight="1">
      <c r="D55" s="7"/>
    </row>
    <row r="56" ht="14.25" customHeight="1">
      <c r="D56" s="7"/>
    </row>
    <row r="57" ht="14.25" customHeight="1">
      <c r="D57" s="7"/>
    </row>
    <row r="58" ht="14.25" customHeight="1">
      <c r="D58" s="7"/>
    </row>
    <row r="59" ht="14.25" customHeight="1">
      <c r="D59" s="7"/>
    </row>
    <row r="60" ht="14.25" customHeight="1">
      <c r="D60" s="7"/>
    </row>
    <row r="61" ht="14.25" customHeight="1">
      <c r="D61" s="7"/>
    </row>
    <row r="62" ht="14.25" customHeight="1">
      <c r="D62" s="7"/>
    </row>
    <row r="63" ht="14.25" customHeight="1">
      <c r="D63" s="7"/>
    </row>
    <row r="64" ht="14.25" customHeight="1">
      <c r="D64" s="7"/>
    </row>
    <row r="65" ht="14.25" customHeight="1">
      <c r="D65" s="7"/>
    </row>
    <row r="66" ht="14.25" customHeight="1">
      <c r="D66" s="7"/>
    </row>
    <row r="67" ht="14.25" customHeight="1">
      <c r="D67" s="7"/>
    </row>
    <row r="68" ht="14.25" customHeight="1">
      <c r="D68" s="7"/>
    </row>
    <row r="69" ht="14.25" customHeight="1">
      <c r="D69" s="7"/>
    </row>
    <row r="70" ht="14.25" customHeight="1">
      <c r="D70" s="7"/>
    </row>
    <row r="71" ht="14.25" customHeight="1">
      <c r="D71" s="7"/>
    </row>
    <row r="72" ht="14.25" customHeight="1">
      <c r="D72" s="7"/>
    </row>
    <row r="73" ht="14.25" customHeight="1">
      <c r="D73" s="7"/>
    </row>
    <row r="74" ht="14.25" customHeight="1">
      <c r="D74" s="7"/>
    </row>
    <row r="75" ht="14.25" customHeight="1">
      <c r="D75" s="7"/>
    </row>
    <row r="76" ht="14.25" customHeight="1">
      <c r="D76" s="7"/>
    </row>
    <row r="77" ht="14.25" customHeight="1">
      <c r="D77" s="7"/>
    </row>
    <row r="78" ht="14.25" customHeight="1">
      <c r="D78" s="7"/>
    </row>
    <row r="79" ht="14.25" customHeight="1">
      <c r="D79" s="7"/>
    </row>
    <row r="80" ht="14.25" customHeight="1">
      <c r="D80" s="7"/>
    </row>
    <row r="81" ht="14.25" customHeight="1">
      <c r="D81" s="7"/>
    </row>
    <row r="82" ht="14.25" customHeight="1">
      <c r="D82" s="7"/>
    </row>
    <row r="83" ht="14.25" customHeight="1">
      <c r="D83" s="7"/>
    </row>
    <row r="84" ht="14.25" customHeight="1">
      <c r="D84" s="7"/>
    </row>
    <row r="85" ht="14.25" customHeight="1">
      <c r="D85" s="7"/>
    </row>
    <row r="86" ht="14.25" customHeight="1">
      <c r="D86" s="7"/>
    </row>
    <row r="87" ht="14.25" customHeight="1">
      <c r="D87" s="7"/>
    </row>
    <row r="88" ht="14.25" customHeight="1">
      <c r="D88" s="7"/>
    </row>
    <row r="89" ht="14.25" customHeight="1">
      <c r="D89" s="7"/>
    </row>
    <row r="90" ht="14.25" customHeight="1">
      <c r="D90" s="7"/>
    </row>
    <row r="91" ht="14.25" customHeight="1">
      <c r="D91" s="7"/>
    </row>
    <row r="92" ht="14.25" customHeight="1">
      <c r="D92" s="7"/>
    </row>
    <row r="93" ht="14.25" customHeight="1">
      <c r="D93" s="7"/>
    </row>
    <row r="94" ht="14.25" customHeight="1">
      <c r="D94" s="7"/>
    </row>
    <row r="95" ht="14.25" customHeight="1">
      <c r="D95" s="7"/>
    </row>
    <row r="96" ht="14.25" customHeight="1">
      <c r="D96" s="7"/>
    </row>
    <row r="97" ht="14.25" customHeight="1">
      <c r="D97" s="7"/>
    </row>
    <row r="98" ht="14.25" customHeight="1">
      <c r="D98" s="7"/>
    </row>
    <row r="99" ht="14.25" customHeight="1">
      <c r="D99" s="7"/>
    </row>
    <row r="100" ht="14.25" customHeight="1">
      <c r="D100" s="7"/>
    </row>
    <row r="101" ht="14.25" customHeight="1">
      <c r="D101" s="7"/>
    </row>
    <row r="102" ht="14.25" customHeight="1">
      <c r="D102" s="7"/>
    </row>
    <row r="103" ht="14.25" customHeight="1">
      <c r="D103" s="7"/>
    </row>
    <row r="104" ht="14.25" customHeight="1">
      <c r="D104" s="7"/>
    </row>
    <row r="105" ht="14.25" customHeight="1">
      <c r="D105" s="7"/>
    </row>
    <row r="106" ht="14.25" customHeight="1">
      <c r="D106" s="7"/>
    </row>
    <row r="107" ht="14.25" customHeight="1">
      <c r="D107" s="7"/>
    </row>
    <row r="108" ht="14.25" customHeight="1">
      <c r="D108" s="7"/>
    </row>
    <row r="109" ht="14.25" customHeight="1">
      <c r="D109" s="7"/>
    </row>
    <row r="110" ht="14.25" customHeight="1">
      <c r="D110" s="7"/>
    </row>
    <row r="111" ht="14.25" customHeight="1">
      <c r="D111" s="7"/>
    </row>
    <row r="112" ht="14.25" customHeight="1">
      <c r="D112" s="7"/>
    </row>
    <row r="113" ht="14.25" customHeight="1">
      <c r="D113" s="7"/>
    </row>
    <row r="114" ht="14.25" customHeight="1">
      <c r="D114" s="7"/>
    </row>
    <row r="115" ht="14.25" customHeight="1">
      <c r="D115" s="7"/>
    </row>
    <row r="116" ht="14.25" customHeight="1">
      <c r="D116" s="7"/>
    </row>
    <row r="117" ht="14.25" customHeight="1">
      <c r="D117" s="7"/>
    </row>
    <row r="118" ht="14.25" customHeight="1">
      <c r="D118" s="7"/>
    </row>
    <row r="119" ht="14.25" customHeight="1">
      <c r="D119" s="7"/>
    </row>
    <row r="120" ht="14.25" customHeight="1">
      <c r="D120" s="7"/>
    </row>
    <row r="121" ht="14.25" customHeight="1">
      <c r="D121" s="7"/>
    </row>
    <row r="122" ht="14.25" customHeight="1">
      <c r="D122" s="7"/>
    </row>
    <row r="123" ht="14.25" customHeight="1">
      <c r="D123" s="7"/>
    </row>
    <row r="124" ht="14.25" customHeight="1">
      <c r="D124" s="7"/>
    </row>
    <row r="125" ht="14.25" customHeight="1">
      <c r="D125" s="7"/>
    </row>
    <row r="126" ht="14.25" customHeight="1">
      <c r="D126" s="7"/>
    </row>
    <row r="127" ht="14.25" customHeight="1">
      <c r="D127" s="7"/>
    </row>
    <row r="128" ht="14.25" customHeight="1">
      <c r="D128" s="7"/>
    </row>
    <row r="129" ht="14.25" customHeight="1">
      <c r="D129" s="7"/>
    </row>
    <row r="130" ht="14.25" customHeight="1">
      <c r="D130" s="7"/>
    </row>
    <row r="131" ht="14.25" customHeight="1">
      <c r="D131" s="7"/>
    </row>
    <row r="132" ht="14.25" customHeight="1">
      <c r="D132" s="7"/>
    </row>
    <row r="133" ht="14.25" customHeight="1">
      <c r="D133" s="7"/>
    </row>
    <row r="134" ht="14.25" customHeight="1">
      <c r="D134" s="7"/>
    </row>
    <row r="135" ht="14.25" customHeight="1">
      <c r="D135" s="7"/>
    </row>
    <row r="136" ht="14.25" customHeight="1">
      <c r="D136" s="7"/>
    </row>
    <row r="137" ht="14.25" customHeight="1">
      <c r="D137" s="7"/>
    </row>
    <row r="138" ht="14.25" customHeight="1">
      <c r="D138" s="7"/>
    </row>
    <row r="139" ht="14.25" customHeight="1">
      <c r="D139" s="7"/>
    </row>
    <row r="140" ht="14.25" customHeight="1">
      <c r="D140" s="7"/>
    </row>
    <row r="141" ht="14.25" customHeight="1">
      <c r="D141" s="7"/>
    </row>
    <row r="142" ht="14.25" customHeight="1">
      <c r="D142" s="7"/>
    </row>
    <row r="143" ht="14.25" customHeight="1">
      <c r="D143" s="7"/>
    </row>
    <row r="144" ht="14.25" customHeight="1">
      <c r="D144" s="7"/>
    </row>
    <row r="145" ht="14.25" customHeight="1">
      <c r="D145" s="7"/>
    </row>
    <row r="146" ht="14.25" customHeight="1">
      <c r="D146" s="7"/>
    </row>
    <row r="147" ht="14.25" customHeight="1">
      <c r="D147" s="7"/>
    </row>
    <row r="148" ht="14.25" customHeight="1">
      <c r="D148" s="7"/>
    </row>
    <row r="149" ht="14.25" customHeight="1">
      <c r="D149" s="7"/>
    </row>
    <row r="150" ht="14.25" customHeight="1">
      <c r="D150" s="7"/>
    </row>
    <row r="151" ht="14.25" customHeight="1">
      <c r="D151" s="7"/>
    </row>
    <row r="152" ht="14.25" customHeight="1">
      <c r="D152" s="7"/>
    </row>
    <row r="153" ht="14.25" customHeight="1">
      <c r="D153" s="7"/>
    </row>
    <row r="154" ht="14.25" customHeight="1">
      <c r="D154" s="7"/>
    </row>
    <row r="155" ht="14.25" customHeight="1">
      <c r="D155" s="7"/>
    </row>
    <row r="156" ht="14.25" customHeight="1">
      <c r="D156" s="7"/>
    </row>
    <row r="157" ht="14.25" customHeight="1">
      <c r="D157" s="7"/>
    </row>
    <row r="158" ht="14.25" customHeight="1">
      <c r="D158" s="7"/>
    </row>
    <row r="159" ht="14.25" customHeight="1">
      <c r="D159" s="7"/>
    </row>
    <row r="160" ht="14.25" customHeight="1">
      <c r="D160" s="7"/>
    </row>
    <row r="161" ht="14.25" customHeight="1">
      <c r="D161" s="7"/>
    </row>
    <row r="162" ht="14.25" customHeight="1">
      <c r="D162" s="7"/>
    </row>
    <row r="163" ht="14.25" customHeight="1">
      <c r="D163" s="7"/>
    </row>
    <row r="164" ht="14.25" customHeight="1">
      <c r="D164" s="7"/>
    </row>
    <row r="165" ht="14.25" customHeight="1">
      <c r="D165" s="7"/>
    </row>
    <row r="166" ht="14.25" customHeight="1">
      <c r="D166" s="7"/>
    </row>
    <row r="167" ht="14.25" customHeight="1">
      <c r="D167" s="7"/>
    </row>
    <row r="168" ht="14.25" customHeight="1">
      <c r="D168" s="7"/>
    </row>
    <row r="169" ht="14.25" customHeight="1">
      <c r="D169" s="7"/>
    </row>
    <row r="170" ht="14.25" customHeight="1">
      <c r="D170" s="7"/>
    </row>
    <row r="171" ht="14.25" customHeight="1">
      <c r="D171" s="7"/>
    </row>
    <row r="172" ht="14.25" customHeight="1">
      <c r="D172" s="7"/>
    </row>
    <row r="173" ht="14.25" customHeight="1">
      <c r="D173" s="7"/>
    </row>
    <row r="174" ht="14.25" customHeight="1">
      <c r="D174" s="7"/>
    </row>
    <row r="175" ht="14.25" customHeight="1">
      <c r="D175" s="7"/>
    </row>
    <row r="176" ht="14.25" customHeight="1">
      <c r="D176" s="7"/>
    </row>
    <row r="177" ht="14.25" customHeight="1">
      <c r="D177" s="7"/>
    </row>
    <row r="178" ht="14.25" customHeight="1">
      <c r="D178" s="7"/>
    </row>
    <row r="179" ht="14.25" customHeight="1">
      <c r="D179" s="7"/>
    </row>
    <row r="180" ht="14.25" customHeight="1">
      <c r="D180" s="7"/>
    </row>
    <row r="181" ht="14.25" customHeight="1">
      <c r="D181" s="7"/>
    </row>
    <row r="182" ht="14.25" customHeight="1">
      <c r="D182" s="7"/>
    </row>
    <row r="183" ht="14.25" customHeight="1">
      <c r="D183" s="7"/>
    </row>
    <row r="184" ht="14.25" customHeight="1">
      <c r="D184" s="7"/>
    </row>
    <row r="185" ht="14.25" customHeight="1">
      <c r="D185" s="7"/>
    </row>
    <row r="186" ht="14.25" customHeight="1">
      <c r="D186" s="7"/>
    </row>
    <row r="187" ht="14.25" customHeight="1">
      <c r="D187" s="7"/>
    </row>
    <row r="188" ht="14.25" customHeight="1">
      <c r="D188" s="7"/>
    </row>
    <row r="189" ht="14.25" customHeight="1">
      <c r="D189" s="7"/>
    </row>
    <row r="190" ht="14.25" customHeight="1">
      <c r="D190" s="7"/>
    </row>
    <row r="191" ht="14.25" customHeight="1">
      <c r="D191" s="7"/>
    </row>
    <row r="192" ht="14.25" customHeight="1">
      <c r="D192" s="7"/>
    </row>
    <row r="193" ht="14.25" customHeight="1">
      <c r="D193" s="7"/>
    </row>
    <row r="194" ht="14.25" customHeight="1">
      <c r="D194" s="7"/>
    </row>
    <row r="195" ht="14.25" customHeight="1">
      <c r="D195" s="7"/>
    </row>
    <row r="196" ht="14.25" customHeight="1">
      <c r="D196" s="7"/>
    </row>
    <row r="197" ht="14.25" customHeight="1">
      <c r="D197" s="7"/>
    </row>
    <row r="198" ht="14.25" customHeight="1">
      <c r="D198" s="7"/>
    </row>
    <row r="199" ht="14.25" customHeight="1">
      <c r="D199" s="7"/>
    </row>
    <row r="200" ht="14.25" customHeight="1">
      <c r="D200" s="7"/>
    </row>
    <row r="201" ht="14.25" customHeight="1">
      <c r="D201" s="7"/>
    </row>
    <row r="202" ht="14.25" customHeight="1">
      <c r="D202" s="7"/>
    </row>
    <row r="203" ht="14.25" customHeight="1">
      <c r="D203" s="7"/>
    </row>
    <row r="204" ht="14.25" customHeight="1">
      <c r="D204" s="7"/>
    </row>
    <row r="205" ht="14.25" customHeight="1">
      <c r="D205" s="7"/>
    </row>
    <row r="206" ht="14.25" customHeight="1">
      <c r="D206" s="7"/>
    </row>
    <row r="207" ht="14.25" customHeight="1">
      <c r="D207" s="7"/>
    </row>
    <row r="208" ht="14.25" customHeight="1">
      <c r="D208" s="7"/>
    </row>
    <row r="209" ht="14.25" customHeight="1">
      <c r="D209" s="7"/>
    </row>
    <row r="210" ht="14.25" customHeight="1">
      <c r="D210" s="7"/>
    </row>
    <row r="211" ht="14.25" customHeight="1">
      <c r="D211" s="7"/>
    </row>
    <row r="212" ht="14.25" customHeight="1">
      <c r="D212" s="7"/>
    </row>
    <row r="213" ht="14.25" customHeight="1">
      <c r="D213" s="7"/>
    </row>
    <row r="214" ht="14.25" customHeight="1">
      <c r="D214" s="7"/>
    </row>
    <row r="215" ht="14.25" customHeight="1">
      <c r="D215" s="7"/>
    </row>
    <row r="216" ht="14.25" customHeight="1">
      <c r="D216" s="7"/>
    </row>
    <row r="217" ht="14.25" customHeight="1">
      <c r="D217" s="7"/>
    </row>
    <row r="218" ht="14.25" customHeight="1">
      <c r="D218" s="7"/>
    </row>
    <row r="219" ht="14.25" customHeight="1">
      <c r="D219" s="7"/>
    </row>
    <row r="220" ht="14.25" customHeight="1">
      <c r="D220" s="7"/>
    </row>
    <row r="221" ht="14.25" customHeight="1">
      <c r="D221" s="7"/>
    </row>
    <row r="222" ht="14.25" customHeight="1">
      <c r="D222" s="7"/>
    </row>
    <row r="223" ht="14.25" customHeight="1">
      <c r="D223" s="7"/>
    </row>
    <row r="224" ht="14.25" customHeight="1">
      <c r="D224" s="7"/>
    </row>
    <row r="225" ht="14.25" customHeight="1">
      <c r="D225" s="7"/>
    </row>
    <row r="226" ht="14.25" customHeight="1">
      <c r="D226" s="7"/>
    </row>
    <row r="227" ht="14.25" customHeight="1">
      <c r="D227" s="7"/>
    </row>
    <row r="228" ht="14.25" customHeight="1">
      <c r="D228" s="7"/>
    </row>
    <row r="229" ht="14.25" customHeight="1">
      <c r="D229" s="7"/>
    </row>
    <row r="230" ht="14.25" customHeight="1">
      <c r="D230" s="7"/>
    </row>
    <row r="231" ht="14.25" customHeight="1">
      <c r="D231" s="7"/>
    </row>
    <row r="232" ht="14.25" customHeight="1">
      <c r="D232" s="7"/>
    </row>
    <row r="233" ht="14.25" customHeight="1">
      <c r="D233" s="7"/>
    </row>
    <row r="234" ht="14.25" customHeight="1">
      <c r="D234" s="7"/>
    </row>
    <row r="235" ht="14.25" customHeight="1">
      <c r="D235" s="7"/>
    </row>
    <row r="236" ht="14.25" customHeight="1">
      <c r="D236" s="7"/>
    </row>
    <row r="237" ht="14.25" customHeight="1">
      <c r="D237" s="7"/>
    </row>
    <row r="238" ht="14.25" customHeight="1">
      <c r="D238" s="7"/>
    </row>
    <row r="239" ht="14.25" customHeight="1">
      <c r="D239" s="7"/>
    </row>
    <row r="240" ht="14.25" customHeight="1">
      <c r="D240" s="7"/>
    </row>
    <row r="241" ht="14.25" customHeight="1">
      <c r="D241" s="7"/>
    </row>
    <row r="242" ht="14.25" customHeight="1">
      <c r="D242" s="7"/>
    </row>
    <row r="243" ht="14.25" customHeight="1">
      <c r="D243" s="7"/>
    </row>
    <row r="244" ht="14.25" customHeight="1">
      <c r="D244" s="7"/>
    </row>
    <row r="245" ht="14.25" customHeight="1">
      <c r="D245" s="7"/>
    </row>
    <row r="246" ht="14.25" customHeight="1">
      <c r="D246" s="7"/>
    </row>
    <row r="247" ht="14.25" customHeight="1">
      <c r="D247" s="7"/>
    </row>
    <row r="248" ht="14.25" customHeight="1">
      <c r="D248" s="7"/>
    </row>
    <row r="249" ht="14.25" customHeight="1">
      <c r="D249" s="7"/>
    </row>
    <row r="250" ht="14.25" customHeight="1">
      <c r="D250" s="7"/>
    </row>
    <row r="251" ht="14.25" customHeight="1">
      <c r="D251" s="7"/>
    </row>
    <row r="252" ht="14.25" customHeight="1">
      <c r="D252" s="7"/>
    </row>
    <row r="253" ht="14.25" customHeight="1">
      <c r="D253" s="7"/>
    </row>
    <row r="254" ht="14.25" customHeight="1">
      <c r="D254" s="7"/>
    </row>
    <row r="255" ht="14.25" customHeight="1">
      <c r="D255" s="7"/>
    </row>
    <row r="256" ht="14.25" customHeight="1">
      <c r="D256" s="7"/>
    </row>
    <row r="257" ht="14.25" customHeight="1">
      <c r="D257" s="7"/>
    </row>
    <row r="258" ht="14.25" customHeight="1">
      <c r="D258" s="7"/>
    </row>
    <row r="259" ht="14.25" customHeight="1">
      <c r="D259" s="7"/>
    </row>
    <row r="260" ht="14.25" customHeight="1">
      <c r="D260" s="7"/>
    </row>
    <row r="261" ht="14.25" customHeight="1">
      <c r="D261" s="7"/>
    </row>
    <row r="262" ht="14.25" customHeight="1">
      <c r="D262" s="7"/>
    </row>
    <row r="263" ht="14.25" customHeight="1">
      <c r="D263" s="7"/>
    </row>
    <row r="264" ht="14.25" customHeight="1">
      <c r="D264" s="7"/>
    </row>
    <row r="265" ht="14.25" customHeight="1">
      <c r="D265" s="7"/>
    </row>
    <row r="266" ht="14.25" customHeight="1">
      <c r="D266" s="7"/>
    </row>
    <row r="267" ht="14.25" customHeight="1">
      <c r="D267" s="7"/>
    </row>
    <row r="268" ht="14.25" customHeight="1">
      <c r="D268" s="7"/>
    </row>
    <row r="269" ht="14.25" customHeight="1">
      <c r="D269" s="7"/>
    </row>
    <row r="270" ht="14.25" customHeight="1">
      <c r="D270" s="7"/>
    </row>
    <row r="271" ht="14.25" customHeight="1">
      <c r="D271" s="7"/>
    </row>
    <row r="272" ht="14.25" customHeight="1">
      <c r="D272" s="7"/>
    </row>
    <row r="273" ht="14.25" customHeight="1">
      <c r="D273" s="7"/>
    </row>
    <row r="274" ht="14.25" customHeight="1">
      <c r="D274" s="7"/>
    </row>
    <row r="275" ht="14.25" customHeight="1">
      <c r="D275" s="7"/>
    </row>
    <row r="276" ht="14.25" customHeight="1">
      <c r="D276" s="7"/>
    </row>
    <row r="277" ht="14.25" customHeight="1">
      <c r="D277" s="7"/>
    </row>
    <row r="278" ht="14.25" customHeight="1">
      <c r="D278" s="7"/>
    </row>
    <row r="279" ht="14.25" customHeight="1">
      <c r="D279" s="7"/>
    </row>
    <row r="280" ht="14.25" customHeight="1">
      <c r="D280" s="7"/>
    </row>
    <row r="281" ht="14.25" customHeight="1">
      <c r="D281" s="7"/>
    </row>
    <row r="282" ht="14.25" customHeight="1">
      <c r="D282" s="7"/>
    </row>
    <row r="283" ht="14.25" customHeight="1">
      <c r="D283" s="7"/>
    </row>
    <row r="284" ht="14.25" customHeight="1">
      <c r="D284" s="7"/>
    </row>
    <row r="285" ht="14.25" customHeight="1">
      <c r="D285" s="7"/>
    </row>
    <row r="286" ht="14.25" customHeight="1">
      <c r="D286" s="7"/>
    </row>
    <row r="287" ht="14.25" customHeight="1">
      <c r="D287" s="7"/>
    </row>
    <row r="288" ht="14.25" customHeight="1">
      <c r="D288" s="7"/>
    </row>
    <row r="289" ht="14.25" customHeight="1">
      <c r="D289" s="7"/>
    </row>
    <row r="290" ht="14.25" customHeight="1">
      <c r="D290" s="7"/>
    </row>
    <row r="291" ht="14.25" customHeight="1">
      <c r="D291" s="7"/>
    </row>
    <row r="292" ht="14.25" customHeight="1">
      <c r="D292" s="7"/>
    </row>
    <row r="293" ht="14.25" customHeight="1">
      <c r="D293" s="7"/>
    </row>
    <row r="294" ht="14.25" customHeight="1">
      <c r="D294" s="7"/>
    </row>
    <row r="295" ht="14.25" customHeight="1">
      <c r="D295" s="7"/>
    </row>
    <row r="296" ht="14.25" customHeight="1">
      <c r="D296" s="7"/>
    </row>
    <row r="297" ht="14.25" customHeight="1">
      <c r="D297" s="7"/>
    </row>
    <row r="298" ht="14.25" customHeight="1">
      <c r="D298" s="7"/>
    </row>
    <row r="299" ht="14.25" customHeight="1">
      <c r="D299" s="7"/>
    </row>
    <row r="300" ht="14.25" customHeight="1">
      <c r="D300" s="7"/>
    </row>
    <row r="301" ht="14.25" customHeight="1">
      <c r="D301" s="7"/>
    </row>
    <row r="302" ht="14.25" customHeight="1">
      <c r="D302" s="7"/>
    </row>
    <row r="303" ht="14.25" customHeight="1">
      <c r="D303" s="7"/>
    </row>
    <row r="304" ht="14.25" customHeight="1">
      <c r="D304" s="7"/>
    </row>
    <row r="305" ht="14.25" customHeight="1">
      <c r="D305" s="7"/>
    </row>
    <row r="306" ht="14.25" customHeight="1">
      <c r="D306" s="7"/>
    </row>
    <row r="307" ht="14.25" customHeight="1">
      <c r="D307" s="7"/>
    </row>
    <row r="308" ht="14.25" customHeight="1">
      <c r="D308" s="7"/>
    </row>
    <row r="309" ht="14.25" customHeight="1">
      <c r="D309" s="7"/>
    </row>
    <row r="310" ht="14.25" customHeight="1">
      <c r="D310" s="7"/>
    </row>
    <row r="311" ht="14.25" customHeight="1">
      <c r="D311" s="7"/>
    </row>
    <row r="312" ht="14.25" customHeight="1">
      <c r="D312" s="7"/>
    </row>
    <row r="313" ht="14.25" customHeight="1">
      <c r="D313" s="7"/>
    </row>
    <row r="314" ht="14.25" customHeight="1">
      <c r="D314" s="7"/>
    </row>
    <row r="315" ht="14.25" customHeight="1">
      <c r="D315" s="7"/>
    </row>
    <row r="316" ht="14.25" customHeight="1">
      <c r="D316" s="7"/>
    </row>
    <row r="317" ht="14.25" customHeight="1">
      <c r="D317" s="7"/>
    </row>
    <row r="318" ht="14.25" customHeight="1">
      <c r="D318" s="7"/>
    </row>
    <row r="319" ht="14.25" customHeight="1">
      <c r="D319" s="7"/>
    </row>
    <row r="320" ht="14.25" customHeight="1">
      <c r="D320" s="7"/>
    </row>
    <row r="321" ht="14.25" customHeight="1">
      <c r="D321" s="7"/>
    </row>
    <row r="322" ht="14.25" customHeight="1">
      <c r="D322" s="7"/>
    </row>
    <row r="323" ht="14.25" customHeight="1">
      <c r="D323" s="7"/>
    </row>
    <row r="324" ht="14.25" customHeight="1">
      <c r="D324" s="7"/>
    </row>
    <row r="325" ht="14.25" customHeight="1">
      <c r="D325" s="7"/>
    </row>
    <row r="326" ht="14.25" customHeight="1">
      <c r="D326" s="7"/>
    </row>
    <row r="327" ht="14.25" customHeight="1">
      <c r="D327" s="7"/>
    </row>
    <row r="328" ht="14.25" customHeight="1">
      <c r="D328" s="7"/>
    </row>
    <row r="329" ht="14.25" customHeight="1">
      <c r="D329" s="7"/>
    </row>
    <row r="330" ht="14.25" customHeight="1">
      <c r="D330" s="7"/>
    </row>
    <row r="331" ht="14.25" customHeight="1">
      <c r="D331" s="7"/>
    </row>
    <row r="332" ht="14.25" customHeight="1">
      <c r="D332" s="7"/>
    </row>
    <row r="333" ht="14.25" customHeight="1">
      <c r="D333" s="7"/>
    </row>
    <row r="334" ht="14.25" customHeight="1">
      <c r="D334" s="7"/>
    </row>
    <row r="335" ht="14.25" customHeight="1">
      <c r="D335" s="7"/>
    </row>
    <row r="336" ht="14.25" customHeight="1">
      <c r="D336" s="7"/>
    </row>
    <row r="337" ht="14.25" customHeight="1">
      <c r="D337" s="7"/>
    </row>
    <row r="338" ht="14.25" customHeight="1">
      <c r="D338" s="7"/>
    </row>
    <row r="339" ht="14.25" customHeight="1">
      <c r="D339" s="7"/>
    </row>
    <row r="340" ht="14.25" customHeight="1">
      <c r="D340" s="7"/>
    </row>
    <row r="341" ht="14.25" customHeight="1">
      <c r="D341" s="7"/>
    </row>
    <row r="342" ht="14.25" customHeight="1">
      <c r="D342" s="7"/>
    </row>
    <row r="343" ht="14.25" customHeight="1">
      <c r="D343" s="7"/>
    </row>
    <row r="344" ht="14.25" customHeight="1">
      <c r="D344" s="7"/>
    </row>
    <row r="345" ht="14.25" customHeight="1">
      <c r="D345" s="7"/>
    </row>
    <row r="346" ht="14.25" customHeight="1">
      <c r="D346" s="7"/>
    </row>
    <row r="347" ht="14.25" customHeight="1">
      <c r="D347" s="7"/>
    </row>
    <row r="348" ht="14.25" customHeight="1">
      <c r="D348" s="7"/>
    </row>
    <row r="349" ht="14.25" customHeight="1">
      <c r="D349" s="7"/>
    </row>
    <row r="350" ht="14.25" customHeight="1">
      <c r="D350" s="7"/>
    </row>
    <row r="351" ht="14.25" customHeight="1">
      <c r="D351" s="7"/>
    </row>
    <row r="352" ht="14.25" customHeight="1">
      <c r="D352" s="7"/>
    </row>
    <row r="353" ht="14.25" customHeight="1">
      <c r="D353" s="7"/>
    </row>
    <row r="354" ht="14.25" customHeight="1">
      <c r="D354" s="7"/>
    </row>
    <row r="355" ht="14.25" customHeight="1">
      <c r="D355" s="7"/>
    </row>
    <row r="356" ht="14.25" customHeight="1">
      <c r="D356" s="7"/>
    </row>
    <row r="357" ht="14.25" customHeight="1">
      <c r="D357" s="7"/>
    </row>
    <row r="358" ht="14.25" customHeight="1">
      <c r="D358" s="7"/>
    </row>
    <row r="359" ht="14.25" customHeight="1">
      <c r="D359" s="7"/>
    </row>
    <row r="360" ht="14.25" customHeight="1">
      <c r="D360" s="7"/>
    </row>
    <row r="361" ht="14.25" customHeight="1">
      <c r="D361" s="7"/>
    </row>
    <row r="362" ht="14.25" customHeight="1">
      <c r="D362" s="7"/>
    </row>
    <row r="363" ht="14.25" customHeight="1">
      <c r="D363" s="7"/>
    </row>
    <row r="364" ht="14.25" customHeight="1">
      <c r="D364" s="7"/>
    </row>
    <row r="365" ht="14.25" customHeight="1">
      <c r="D365" s="7"/>
    </row>
    <row r="366" ht="14.25" customHeight="1">
      <c r="D366" s="7"/>
    </row>
    <row r="367" ht="14.25" customHeight="1">
      <c r="D367" s="7"/>
    </row>
    <row r="368" ht="14.25" customHeight="1">
      <c r="D368" s="7"/>
    </row>
    <row r="369" ht="14.25" customHeight="1">
      <c r="D369" s="7"/>
    </row>
    <row r="370" ht="14.25" customHeight="1">
      <c r="D370" s="7"/>
    </row>
    <row r="371" ht="14.25" customHeight="1">
      <c r="D371" s="7"/>
    </row>
    <row r="372" ht="14.25" customHeight="1">
      <c r="D372" s="7"/>
    </row>
    <row r="373" ht="14.25" customHeight="1">
      <c r="D373" s="7"/>
    </row>
    <row r="374" ht="14.25" customHeight="1">
      <c r="D374" s="7"/>
    </row>
    <row r="375" ht="14.25" customHeight="1">
      <c r="D375" s="7"/>
    </row>
    <row r="376" ht="14.25" customHeight="1">
      <c r="D376" s="7"/>
    </row>
    <row r="377" ht="14.25" customHeight="1">
      <c r="D377" s="7"/>
    </row>
    <row r="378" ht="14.25" customHeight="1">
      <c r="D378" s="7"/>
    </row>
    <row r="379" ht="14.25" customHeight="1">
      <c r="D379" s="7"/>
    </row>
    <row r="380" ht="14.25" customHeight="1">
      <c r="D380" s="7"/>
    </row>
    <row r="381" ht="14.25" customHeight="1">
      <c r="D381" s="7"/>
    </row>
    <row r="382" ht="14.25" customHeight="1">
      <c r="D382" s="7"/>
    </row>
    <row r="383" ht="14.25" customHeight="1">
      <c r="D383" s="7"/>
    </row>
    <row r="384" ht="14.25" customHeight="1">
      <c r="D384" s="7"/>
    </row>
    <row r="385" ht="14.25" customHeight="1">
      <c r="D385" s="7"/>
    </row>
    <row r="386" ht="14.25" customHeight="1">
      <c r="D386" s="7"/>
    </row>
    <row r="387" ht="14.25" customHeight="1">
      <c r="D387" s="7"/>
    </row>
    <row r="388" ht="14.25" customHeight="1">
      <c r="D388" s="7"/>
    </row>
    <row r="389" ht="14.25" customHeight="1">
      <c r="D389" s="7"/>
    </row>
    <row r="390" ht="14.25" customHeight="1">
      <c r="D390" s="7"/>
    </row>
    <row r="391" ht="14.25" customHeight="1">
      <c r="D391" s="7"/>
    </row>
    <row r="392" ht="14.25" customHeight="1">
      <c r="D392" s="7"/>
    </row>
    <row r="393" ht="14.25" customHeight="1">
      <c r="D393" s="7"/>
    </row>
    <row r="394" ht="14.25" customHeight="1">
      <c r="D394" s="7"/>
    </row>
    <row r="395" ht="14.25" customHeight="1">
      <c r="D395" s="7"/>
    </row>
    <row r="396" ht="14.25" customHeight="1">
      <c r="D396" s="7"/>
    </row>
    <row r="397" ht="14.25" customHeight="1">
      <c r="D397" s="7"/>
    </row>
    <row r="398" ht="14.25" customHeight="1">
      <c r="D398" s="7"/>
    </row>
    <row r="399" ht="14.25" customHeight="1">
      <c r="D399" s="7"/>
    </row>
    <row r="400" ht="14.25" customHeight="1">
      <c r="D400" s="7"/>
    </row>
    <row r="401" ht="14.25" customHeight="1">
      <c r="D401" s="7"/>
    </row>
    <row r="402" ht="14.25" customHeight="1">
      <c r="D402" s="7"/>
    </row>
    <row r="403" ht="14.25" customHeight="1">
      <c r="D403" s="7"/>
    </row>
    <row r="404" ht="14.25" customHeight="1">
      <c r="D404" s="7"/>
    </row>
    <row r="405" ht="14.25" customHeight="1">
      <c r="D405" s="7"/>
    </row>
    <row r="406" ht="14.25" customHeight="1">
      <c r="D406" s="7"/>
    </row>
    <row r="407" ht="14.25" customHeight="1">
      <c r="D407" s="7"/>
    </row>
    <row r="408" ht="14.25" customHeight="1">
      <c r="D408" s="7"/>
    </row>
    <row r="409" ht="14.25" customHeight="1">
      <c r="D409" s="7"/>
    </row>
    <row r="410" ht="14.25" customHeight="1">
      <c r="D410" s="7"/>
    </row>
    <row r="411" ht="14.25" customHeight="1">
      <c r="D411" s="7"/>
    </row>
    <row r="412" ht="14.25" customHeight="1">
      <c r="D412" s="7"/>
    </row>
    <row r="413" ht="14.25" customHeight="1">
      <c r="D413" s="7"/>
    </row>
    <row r="414" ht="14.25" customHeight="1">
      <c r="D414" s="7"/>
    </row>
    <row r="415" ht="14.25" customHeight="1">
      <c r="D415" s="7"/>
    </row>
    <row r="416" ht="14.25" customHeight="1">
      <c r="D416" s="7"/>
    </row>
    <row r="417" ht="14.25" customHeight="1">
      <c r="D417" s="7"/>
    </row>
    <row r="418" ht="14.25" customHeight="1">
      <c r="D418" s="7"/>
    </row>
    <row r="419" ht="14.25" customHeight="1">
      <c r="D419" s="7"/>
    </row>
    <row r="420" ht="14.25" customHeight="1">
      <c r="D420" s="7"/>
    </row>
    <row r="421" ht="14.25" customHeight="1">
      <c r="D421" s="7"/>
    </row>
    <row r="422" ht="14.25" customHeight="1">
      <c r="D422" s="7"/>
    </row>
    <row r="423" ht="14.25" customHeight="1">
      <c r="D423" s="7"/>
    </row>
    <row r="424" ht="14.25" customHeight="1">
      <c r="D424" s="7"/>
    </row>
    <row r="425" ht="14.25" customHeight="1">
      <c r="D425" s="7"/>
    </row>
    <row r="426" ht="14.25" customHeight="1">
      <c r="D426" s="7"/>
    </row>
    <row r="427" ht="14.25" customHeight="1">
      <c r="D427" s="7"/>
    </row>
    <row r="428" ht="14.25" customHeight="1">
      <c r="D428" s="7"/>
    </row>
    <row r="429" ht="14.25" customHeight="1">
      <c r="D429" s="7"/>
    </row>
    <row r="430" ht="14.25" customHeight="1">
      <c r="D430" s="7"/>
    </row>
    <row r="431" ht="14.25" customHeight="1">
      <c r="D431" s="7"/>
    </row>
    <row r="432" ht="14.25" customHeight="1">
      <c r="D432" s="7"/>
    </row>
    <row r="433" ht="14.25" customHeight="1">
      <c r="D433" s="7"/>
    </row>
    <row r="434" ht="14.25" customHeight="1">
      <c r="D434" s="7"/>
    </row>
    <row r="435" ht="14.25" customHeight="1">
      <c r="D435" s="7"/>
    </row>
    <row r="436" ht="14.25" customHeight="1">
      <c r="D436" s="7"/>
    </row>
    <row r="437" ht="14.25" customHeight="1">
      <c r="D437" s="7"/>
    </row>
    <row r="438" ht="14.25" customHeight="1">
      <c r="D438" s="7"/>
    </row>
    <row r="439" ht="14.25" customHeight="1">
      <c r="D439" s="7"/>
    </row>
    <row r="440" ht="14.25" customHeight="1">
      <c r="D440" s="7"/>
    </row>
    <row r="441" ht="14.25" customHeight="1">
      <c r="D441" s="7"/>
    </row>
    <row r="442" ht="14.25" customHeight="1">
      <c r="D442" s="7"/>
    </row>
    <row r="443" ht="14.25" customHeight="1">
      <c r="D443" s="7"/>
    </row>
    <row r="444" ht="14.25" customHeight="1">
      <c r="D444" s="7"/>
    </row>
    <row r="445" ht="14.25" customHeight="1">
      <c r="D445" s="7"/>
    </row>
    <row r="446" ht="14.25" customHeight="1">
      <c r="D446" s="7"/>
    </row>
    <row r="447" ht="14.25" customHeight="1">
      <c r="D447" s="7"/>
    </row>
    <row r="448" ht="14.25" customHeight="1">
      <c r="D448" s="7"/>
    </row>
    <row r="449" ht="14.25" customHeight="1">
      <c r="D449" s="7"/>
    </row>
    <row r="450" ht="14.25" customHeight="1">
      <c r="D450" s="7"/>
    </row>
    <row r="451" ht="14.25" customHeight="1">
      <c r="D451" s="7"/>
    </row>
    <row r="452" ht="14.25" customHeight="1">
      <c r="D452" s="7"/>
    </row>
    <row r="453" ht="14.25" customHeight="1">
      <c r="D453" s="7"/>
    </row>
    <row r="454" ht="14.25" customHeight="1">
      <c r="D454" s="7"/>
    </row>
    <row r="455" ht="14.25" customHeight="1">
      <c r="D455" s="7"/>
    </row>
    <row r="456" ht="14.25" customHeight="1">
      <c r="D456" s="7"/>
    </row>
    <row r="457" ht="14.25" customHeight="1">
      <c r="D457" s="7"/>
    </row>
    <row r="458" ht="14.25" customHeight="1">
      <c r="D458" s="7"/>
    </row>
    <row r="459" ht="14.25" customHeight="1">
      <c r="D459" s="7"/>
    </row>
    <row r="460" ht="14.25" customHeight="1">
      <c r="D460" s="7"/>
    </row>
    <row r="461" ht="14.25" customHeight="1">
      <c r="D461" s="7"/>
    </row>
    <row r="462" ht="14.25" customHeight="1">
      <c r="D462" s="7"/>
    </row>
    <row r="463" ht="14.25" customHeight="1">
      <c r="D463" s="7"/>
    </row>
    <row r="464" ht="14.25" customHeight="1">
      <c r="D464" s="7"/>
    </row>
    <row r="465" ht="14.25" customHeight="1">
      <c r="D465" s="7"/>
    </row>
    <row r="466" ht="14.25" customHeight="1">
      <c r="D466" s="7"/>
    </row>
    <row r="467" ht="14.25" customHeight="1">
      <c r="D467" s="7"/>
    </row>
    <row r="468" ht="14.25" customHeight="1">
      <c r="D468" s="7"/>
    </row>
    <row r="469" ht="14.25" customHeight="1">
      <c r="D469" s="7"/>
    </row>
    <row r="470" ht="14.25" customHeight="1">
      <c r="D470" s="7"/>
    </row>
    <row r="471" ht="14.25" customHeight="1">
      <c r="D471" s="7"/>
    </row>
    <row r="472" ht="14.25" customHeight="1">
      <c r="D472" s="7"/>
    </row>
    <row r="473" ht="14.25" customHeight="1">
      <c r="D473" s="7"/>
    </row>
    <row r="474" ht="14.25" customHeight="1">
      <c r="D474" s="7"/>
    </row>
    <row r="475" ht="14.25" customHeight="1">
      <c r="D475" s="7"/>
    </row>
    <row r="476" ht="14.25" customHeight="1">
      <c r="D476" s="7"/>
    </row>
    <row r="477" ht="14.25" customHeight="1">
      <c r="D477" s="7"/>
    </row>
    <row r="478" ht="14.25" customHeight="1">
      <c r="D478" s="7"/>
    </row>
    <row r="479" ht="14.25" customHeight="1">
      <c r="D479" s="7"/>
    </row>
    <row r="480" ht="14.25" customHeight="1">
      <c r="D480" s="7"/>
    </row>
    <row r="481" ht="14.25" customHeight="1">
      <c r="D481" s="7"/>
    </row>
    <row r="482" ht="14.25" customHeight="1">
      <c r="D482" s="7"/>
    </row>
    <row r="483" ht="14.25" customHeight="1">
      <c r="D483" s="7"/>
    </row>
    <row r="484" ht="14.25" customHeight="1">
      <c r="D484" s="7"/>
    </row>
    <row r="485" ht="14.25" customHeight="1">
      <c r="D485" s="7"/>
    </row>
    <row r="486" ht="14.25" customHeight="1">
      <c r="D486" s="7"/>
    </row>
    <row r="487" ht="14.25" customHeight="1">
      <c r="D487" s="7"/>
    </row>
    <row r="488" ht="14.25" customHeight="1">
      <c r="D488" s="7"/>
    </row>
    <row r="489" ht="14.25" customHeight="1">
      <c r="D489" s="7"/>
    </row>
    <row r="490" ht="14.25" customHeight="1">
      <c r="D490" s="7"/>
    </row>
    <row r="491" ht="14.25" customHeight="1">
      <c r="D491" s="7"/>
    </row>
    <row r="492" ht="14.25" customHeight="1">
      <c r="D492" s="7"/>
    </row>
    <row r="493" ht="14.25" customHeight="1">
      <c r="D493" s="7"/>
    </row>
    <row r="494" ht="14.25" customHeight="1">
      <c r="D494" s="7"/>
    </row>
    <row r="495" ht="14.25" customHeight="1">
      <c r="D495" s="7"/>
    </row>
    <row r="496" ht="14.25" customHeight="1">
      <c r="D496" s="7"/>
    </row>
    <row r="497" ht="14.25" customHeight="1">
      <c r="D497" s="7"/>
    </row>
    <row r="498" ht="14.25" customHeight="1">
      <c r="D498" s="7"/>
    </row>
    <row r="499" ht="14.25" customHeight="1">
      <c r="D499" s="7"/>
    </row>
    <row r="500" ht="14.25" customHeight="1">
      <c r="D500" s="7"/>
    </row>
    <row r="501" ht="14.25" customHeight="1">
      <c r="D501" s="7"/>
    </row>
    <row r="502" ht="14.25" customHeight="1">
      <c r="D502" s="7"/>
    </row>
    <row r="503" ht="14.25" customHeight="1">
      <c r="D503" s="7"/>
    </row>
    <row r="504" ht="14.25" customHeight="1">
      <c r="D504" s="7"/>
    </row>
    <row r="505" ht="14.25" customHeight="1">
      <c r="D505" s="7"/>
    </row>
    <row r="506" ht="14.25" customHeight="1">
      <c r="D506" s="7"/>
    </row>
    <row r="507" ht="14.25" customHeight="1">
      <c r="D507" s="7"/>
    </row>
    <row r="508" ht="14.25" customHeight="1">
      <c r="D508" s="7"/>
    </row>
    <row r="509" ht="14.25" customHeight="1">
      <c r="D509" s="7"/>
    </row>
    <row r="510" ht="14.25" customHeight="1">
      <c r="D510" s="7"/>
    </row>
    <row r="511" ht="14.25" customHeight="1">
      <c r="D511" s="7"/>
    </row>
    <row r="512" ht="14.25" customHeight="1">
      <c r="D512" s="7"/>
    </row>
    <row r="513" ht="14.25" customHeight="1">
      <c r="D513" s="7"/>
    </row>
    <row r="514" ht="14.25" customHeight="1">
      <c r="D514" s="7"/>
    </row>
    <row r="515" ht="14.25" customHeight="1">
      <c r="D515" s="7"/>
    </row>
    <row r="516" ht="14.25" customHeight="1">
      <c r="D516" s="7"/>
    </row>
    <row r="517" ht="14.25" customHeight="1">
      <c r="D517" s="7"/>
    </row>
    <row r="518" ht="14.25" customHeight="1">
      <c r="D518" s="7"/>
    </row>
    <row r="519" ht="14.25" customHeight="1">
      <c r="D519" s="7"/>
    </row>
    <row r="520" ht="14.25" customHeight="1">
      <c r="D520" s="7"/>
    </row>
    <row r="521" ht="14.25" customHeight="1">
      <c r="D521" s="7"/>
    </row>
    <row r="522" ht="14.25" customHeight="1">
      <c r="D522" s="7"/>
    </row>
    <row r="523" ht="14.25" customHeight="1">
      <c r="D523" s="7"/>
    </row>
    <row r="524" ht="14.25" customHeight="1">
      <c r="D524" s="7"/>
    </row>
    <row r="525" ht="14.25" customHeight="1">
      <c r="D525" s="7"/>
    </row>
    <row r="526" ht="14.25" customHeight="1">
      <c r="D526" s="7"/>
    </row>
    <row r="527" ht="14.25" customHeight="1">
      <c r="D527" s="7"/>
    </row>
    <row r="528" ht="14.25" customHeight="1">
      <c r="D528" s="7"/>
    </row>
    <row r="529" ht="14.25" customHeight="1">
      <c r="D529" s="7"/>
    </row>
    <row r="530" ht="14.25" customHeight="1">
      <c r="D530" s="7"/>
    </row>
    <row r="531" ht="14.25" customHeight="1">
      <c r="D531" s="7"/>
    </row>
    <row r="532" ht="14.25" customHeight="1">
      <c r="D532" s="7"/>
    </row>
    <row r="533" ht="14.25" customHeight="1">
      <c r="D533" s="7"/>
    </row>
    <row r="534" ht="14.25" customHeight="1">
      <c r="D534" s="7"/>
    </row>
    <row r="535" ht="14.25" customHeight="1">
      <c r="D535" s="7"/>
    </row>
    <row r="536" ht="14.25" customHeight="1">
      <c r="D536" s="7"/>
    </row>
    <row r="537" ht="14.25" customHeight="1">
      <c r="D537" s="7"/>
    </row>
    <row r="538" ht="14.25" customHeight="1">
      <c r="D538" s="7"/>
    </row>
    <row r="539" ht="14.25" customHeight="1">
      <c r="D539" s="7"/>
    </row>
    <row r="540" ht="14.25" customHeight="1">
      <c r="D540" s="7"/>
    </row>
    <row r="541" ht="14.25" customHeight="1">
      <c r="D541" s="7"/>
    </row>
    <row r="542" ht="14.25" customHeight="1">
      <c r="D542" s="7"/>
    </row>
    <row r="543" ht="14.25" customHeight="1">
      <c r="D543" s="7"/>
    </row>
    <row r="544" ht="14.25" customHeight="1">
      <c r="D544" s="7"/>
    </row>
    <row r="545" ht="14.25" customHeight="1">
      <c r="D545" s="7"/>
    </row>
    <row r="546" ht="14.25" customHeight="1">
      <c r="D546" s="7"/>
    </row>
    <row r="547" ht="14.25" customHeight="1">
      <c r="D547" s="7"/>
    </row>
    <row r="548" ht="14.25" customHeight="1">
      <c r="D548" s="7"/>
    </row>
    <row r="549" ht="14.25" customHeight="1">
      <c r="D549" s="7"/>
    </row>
    <row r="550" ht="14.25" customHeight="1">
      <c r="D550" s="7"/>
    </row>
    <row r="551" ht="14.25" customHeight="1">
      <c r="D551" s="7"/>
    </row>
    <row r="552" ht="14.25" customHeight="1">
      <c r="D552" s="7"/>
    </row>
    <row r="553" ht="14.25" customHeight="1">
      <c r="D553" s="7"/>
    </row>
    <row r="554" ht="14.25" customHeight="1">
      <c r="D554" s="7"/>
    </row>
    <row r="555" ht="14.25" customHeight="1">
      <c r="D555" s="7"/>
    </row>
    <row r="556" ht="14.25" customHeight="1">
      <c r="D556" s="7"/>
    </row>
    <row r="557" ht="14.25" customHeight="1">
      <c r="D557" s="7"/>
    </row>
    <row r="558" ht="14.25" customHeight="1">
      <c r="D558" s="7"/>
    </row>
    <row r="559" ht="14.25" customHeight="1">
      <c r="D559" s="7"/>
    </row>
    <row r="560" ht="14.25" customHeight="1">
      <c r="D560" s="7"/>
    </row>
    <row r="561" ht="14.25" customHeight="1">
      <c r="D561" s="7"/>
    </row>
    <row r="562" ht="14.25" customHeight="1">
      <c r="D562" s="7"/>
    </row>
    <row r="563" ht="14.25" customHeight="1">
      <c r="D563" s="7"/>
    </row>
    <row r="564" ht="14.25" customHeight="1">
      <c r="D564" s="7"/>
    </row>
    <row r="565" ht="14.25" customHeight="1">
      <c r="D565" s="7"/>
    </row>
    <row r="566" ht="14.25" customHeight="1">
      <c r="D566" s="7"/>
    </row>
    <row r="567" ht="14.25" customHeight="1">
      <c r="D567" s="7"/>
    </row>
    <row r="568" ht="14.25" customHeight="1">
      <c r="D568" s="7"/>
    </row>
    <row r="569" ht="14.25" customHeight="1">
      <c r="D569" s="7"/>
    </row>
    <row r="570" ht="14.25" customHeight="1">
      <c r="D570" s="7"/>
    </row>
    <row r="571" ht="14.25" customHeight="1">
      <c r="D571" s="7"/>
    </row>
    <row r="572" ht="14.25" customHeight="1">
      <c r="D572" s="7"/>
    </row>
    <row r="573" ht="14.25" customHeight="1">
      <c r="D573" s="7"/>
    </row>
    <row r="574" ht="14.25" customHeight="1">
      <c r="D574" s="7"/>
    </row>
    <row r="575" ht="14.25" customHeight="1">
      <c r="D575" s="7"/>
    </row>
    <row r="576" ht="14.25" customHeight="1">
      <c r="D576" s="7"/>
    </row>
    <row r="577" ht="14.25" customHeight="1">
      <c r="D577" s="7"/>
    </row>
    <row r="578" ht="14.25" customHeight="1">
      <c r="D578" s="7"/>
    </row>
    <row r="579" ht="14.25" customHeight="1">
      <c r="D579" s="7"/>
    </row>
    <row r="580" ht="14.25" customHeight="1">
      <c r="D580" s="7"/>
    </row>
    <row r="581" ht="14.25" customHeight="1">
      <c r="D581" s="7"/>
    </row>
    <row r="582" ht="14.25" customHeight="1">
      <c r="D582" s="7"/>
    </row>
    <row r="583" ht="14.25" customHeight="1">
      <c r="D583" s="7"/>
    </row>
    <row r="584" ht="14.25" customHeight="1">
      <c r="D584" s="7"/>
    </row>
    <row r="585" ht="14.25" customHeight="1">
      <c r="D585" s="7"/>
    </row>
    <row r="586" ht="14.25" customHeight="1">
      <c r="D586" s="7"/>
    </row>
    <row r="587" ht="14.25" customHeight="1">
      <c r="D587" s="7"/>
    </row>
    <row r="588" ht="14.25" customHeight="1">
      <c r="D588" s="7"/>
    </row>
    <row r="589" ht="14.25" customHeight="1">
      <c r="D589" s="7"/>
    </row>
    <row r="590" ht="14.25" customHeight="1">
      <c r="D590" s="7"/>
    </row>
    <row r="591" ht="14.25" customHeight="1">
      <c r="D591" s="7"/>
    </row>
    <row r="592" ht="14.25" customHeight="1">
      <c r="D592" s="7"/>
    </row>
    <row r="593" ht="14.25" customHeight="1">
      <c r="D593" s="7"/>
    </row>
    <row r="594" ht="14.25" customHeight="1">
      <c r="D594" s="7"/>
    </row>
    <row r="595" ht="14.25" customHeight="1">
      <c r="D595" s="7"/>
    </row>
    <row r="596" ht="14.25" customHeight="1">
      <c r="D596" s="7"/>
    </row>
    <row r="597" ht="14.25" customHeight="1">
      <c r="D597" s="7"/>
    </row>
    <row r="598" ht="14.25" customHeight="1">
      <c r="D598" s="7"/>
    </row>
    <row r="599" ht="14.25" customHeight="1">
      <c r="D599" s="7"/>
    </row>
    <row r="600" ht="14.25" customHeight="1">
      <c r="D600" s="7"/>
    </row>
    <row r="601" ht="14.25" customHeight="1">
      <c r="D601" s="7"/>
    </row>
    <row r="602" ht="14.25" customHeight="1">
      <c r="D602" s="7"/>
    </row>
    <row r="603" ht="14.25" customHeight="1">
      <c r="D603" s="7"/>
    </row>
    <row r="604" ht="14.25" customHeight="1">
      <c r="D604" s="7"/>
    </row>
    <row r="605" ht="14.25" customHeight="1">
      <c r="D605" s="7"/>
    </row>
    <row r="606" ht="14.25" customHeight="1">
      <c r="D606" s="7"/>
    </row>
    <row r="607" ht="14.25" customHeight="1">
      <c r="D607" s="7"/>
    </row>
    <row r="608" ht="14.25" customHeight="1">
      <c r="D608" s="7"/>
    </row>
    <row r="609" ht="14.25" customHeight="1">
      <c r="D609" s="7"/>
    </row>
    <row r="610" ht="14.25" customHeight="1">
      <c r="D610" s="7"/>
    </row>
    <row r="611" ht="14.25" customHeight="1">
      <c r="D611" s="7"/>
    </row>
    <row r="612" ht="14.25" customHeight="1">
      <c r="D612" s="7"/>
    </row>
    <row r="613" ht="14.25" customHeight="1">
      <c r="D613" s="7"/>
    </row>
    <row r="614" ht="14.25" customHeight="1">
      <c r="D614" s="7"/>
    </row>
    <row r="615" ht="14.25" customHeight="1">
      <c r="D615" s="7"/>
    </row>
    <row r="616" ht="14.25" customHeight="1">
      <c r="D616" s="7"/>
    </row>
    <row r="617" ht="14.25" customHeight="1">
      <c r="D617" s="7"/>
    </row>
    <row r="618" ht="14.25" customHeight="1">
      <c r="D618" s="7"/>
    </row>
    <row r="619" ht="14.25" customHeight="1">
      <c r="D619" s="7"/>
    </row>
    <row r="620" ht="14.25" customHeight="1">
      <c r="D620" s="7"/>
    </row>
    <row r="621" ht="14.25" customHeight="1">
      <c r="D621" s="7"/>
    </row>
    <row r="622" ht="14.25" customHeight="1">
      <c r="D622" s="7"/>
    </row>
    <row r="623" ht="14.25" customHeight="1">
      <c r="D623" s="7"/>
    </row>
    <row r="624" ht="14.25" customHeight="1">
      <c r="D624" s="7"/>
    </row>
    <row r="625" ht="14.25" customHeight="1">
      <c r="D625" s="7"/>
    </row>
    <row r="626" ht="14.25" customHeight="1">
      <c r="D626" s="7"/>
    </row>
    <row r="627" ht="14.25" customHeight="1">
      <c r="D627" s="7"/>
    </row>
    <row r="628" ht="14.25" customHeight="1">
      <c r="D628" s="7"/>
    </row>
    <row r="629" ht="14.25" customHeight="1">
      <c r="D629" s="7"/>
    </row>
    <row r="630" ht="14.25" customHeight="1">
      <c r="D630" s="7"/>
    </row>
    <row r="631" ht="14.25" customHeight="1">
      <c r="D631" s="7"/>
    </row>
    <row r="632" ht="14.25" customHeight="1">
      <c r="D632" s="7"/>
    </row>
    <row r="633" ht="14.25" customHeight="1">
      <c r="D633" s="7"/>
    </row>
    <row r="634" ht="14.25" customHeight="1">
      <c r="D634" s="7"/>
    </row>
    <row r="635" ht="14.25" customHeight="1">
      <c r="D635" s="7"/>
    </row>
    <row r="636" ht="14.25" customHeight="1">
      <c r="D636" s="7"/>
    </row>
    <row r="637" ht="14.25" customHeight="1">
      <c r="D637" s="7"/>
    </row>
    <row r="638" ht="14.25" customHeight="1">
      <c r="D638" s="7"/>
    </row>
    <row r="639" ht="14.25" customHeight="1">
      <c r="D639" s="7"/>
    </row>
    <row r="640" ht="14.25" customHeight="1">
      <c r="D640" s="7"/>
    </row>
    <row r="641" ht="14.25" customHeight="1">
      <c r="D641" s="7"/>
    </row>
    <row r="642" ht="14.25" customHeight="1">
      <c r="D642" s="7"/>
    </row>
    <row r="643" ht="14.25" customHeight="1">
      <c r="D643" s="7"/>
    </row>
    <row r="644" ht="14.25" customHeight="1">
      <c r="D644" s="7"/>
    </row>
    <row r="645" ht="14.25" customHeight="1">
      <c r="D645" s="7"/>
    </row>
    <row r="646" ht="14.25" customHeight="1">
      <c r="D646" s="7"/>
    </row>
    <row r="647" ht="14.25" customHeight="1">
      <c r="D647" s="7"/>
    </row>
    <row r="648" ht="14.25" customHeight="1">
      <c r="D648" s="7"/>
    </row>
    <row r="649" ht="14.25" customHeight="1">
      <c r="D649" s="7"/>
    </row>
    <row r="650" ht="14.25" customHeight="1">
      <c r="D650" s="7"/>
    </row>
    <row r="651" ht="14.25" customHeight="1">
      <c r="D651" s="7"/>
    </row>
    <row r="652" ht="14.25" customHeight="1">
      <c r="D652" s="7"/>
    </row>
    <row r="653" ht="14.25" customHeight="1">
      <c r="D653" s="7"/>
    </row>
    <row r="654" ht="14.25" customHeight="1">
      <c r="D654" s="7"/>
    </row>
    <row r="655" ht="14.25" customHeight="1">
      <c r="D655" s="7"/>
    </row>
    <row r="656" ht="14.25" customHeight="1">
      <c r="D656" s="7"/>
    </row>
    <row r="657" ht="14.25" customHeight="1">
      <c r="D657" s="7"/>
    </row>
    <row r="658" ht="14.25" customHeight="1">
      <c r="D658" s="7"/>
    </row>
    <row r="659" ht="14.25" customHeight="1">
      <c r="D659" s="7"/>
    </row>
    <row r="660" ht="14.25" customHeight="1">
      <c r="D660" s="7"/>
    </row>
    <row r="661" ht="14.25" customHeight="1">
      <c r="D661" s="7"/>
    </row>
    <row r="662" ht="14.25" customHeight="1">
      <c r="D662" s="7"/>
    </row>
    <row r="663" ht="14.25" customHeight="1">
      <c r="D663" s="7"/>
    </row>
    <row r="664" ht="14.25" customHeight="1">
      <c r="D664" s="7"/>
    </row>
    <row r="665" ht="14.25" customHeight="1">
      <c r="D665" s="7"/>
    </row>
    <row r="666" ht="14.25" customHeight="1">
      <c r="D666" s="7"/>
    </row>
    <row r="667" ht="14.25" customHeight="1">
      <c r="D667" s="7"/>
    </row>
    <row r="668" ht="14.25" customHeight="1">
      <c r="D668" s="7"/>
    </row>
    <row r="669" ht="14.25" customHeight="1">
      <c r="D669" s="7"/>
    </row>
    <row r="670" ht="14.25" customHeight="1">
      <c r="D670" s="7"/>
    </row>
    <row r="671" ht="14.25" customHeight="1">
      <c r="D671" s="7"/>
    </row>
    <row r="672" ht="14.25" customHeight="1">
      <c r="D672" s="7"/>
    </row>
    <row r="673" ht="14.25" customHeight="1">
      <c r="D673" s="7"/>
    </row>
    <row r="674" ht="14.25" customHeight="1">
      <c r="D674" s="7"/>
    </row>
    <row r="675" ht="14.25" customHeight="1">
      <c r="D675" s="7"/>
    </row>
    <row r="676" ht="14.25" customHeight="1">
      <c r="D676" s="7"/>
    </row>
    <row r="677" ht="14.25" customHeight="1">
      <c r="D677" s="7"/>
    </row>
    <row r="678" ht="14.25" customHeight="1">
      <c r="D678" s="7"/>
    </row>
    <row r="679" ht="14.25" customHeight="1">
      <c r="D679" s="7"/>
    </row>
    <row r="680" ht="14.25" customHeight="1">
      <c r="D680" s="7"/>
    </row>
    <row r="681" ht="14.25" customHeight="1">
      <c r="D681" s="7"/>
    </row>
    <row r="682" ht="14.25" customHeight="1">
      <c r="D682" s="7"/>
    </row>
    <row r="683" ht="14.25" customHeight="1">
      <c r="D683" s="7"/>
    </row>
    <row r="684" ht="14.25" customHeight="1">
      <c r="D684" s="7"/>
    </row>
    <row r="685" ht="14.25" customHeight="1">
      <c r="D685" s="7"/>
    </row>
    <row r="686" ht="14.25" customHeight="1">
      <c r="D686" s="7"/>
    </row>
    <row r="687" ht="14.25" customHeight="1">
      <c r="D687" s="7"/>
    </row>
    <row r="688" ht="14.25" customHeight="1">
      <c r="D688" s="7"/>
    </row>
    <row r="689" ht="14.25" customHeight="1">
      <c r="D689" s="7"/>
    </row>
    <row r="690" ht="14.25" customHeight="1">
      <c r="D690" s="7"/>
    </row>
    <row r="691" ht="14.25" customHeight="1">
      <c r="D691" s="7"/>
    </row>
    <row r="692" ht="14.25" customHeight="1">
      <c r="D692" s="7"/>
    </row>
    <row r="693" ht="14.25" customHeight="1">
      <c r="D693" s="7"/>
    </row>
    <row r="694" ht="14.25" customHeight="1">
      <c r="D694" s="7"/>
    </row>
    <row r="695" ht="14.25" customHeight="1">
      <c r="D695" s="7"/>
    </row>
    <row r="696" ht="14.25" customHeight="1">
      <c r="D696" s="7"/>
    </row>
    <row r="697" ht="14.25" customHeight="1">
      <c r="D697" s="7"/>
    </row>
    <row r="698" ht="14.25" customHeight="1">
      <c r="D698" s="7"/>
    </row>
    <row r="699" ht="14.25" customHeight="1">
      <c r="D699" s="7"/>
    </row>
    <row r="700" ht="14.25" customHeight="1">
      <c r="D700" s="7"/>
    </row>
    <row r="701" ht="14.25" customHeight="1">
      <c r="D701" s="7"/>
    </row>
    <row r="702" ht="14.25" customHeight="1">
      <c r="D702" s="7"/>
    </row>
    <row r="703" ht="14.25" customHeight="1">
      <c r="D703" s="7"/>
    </row>
    <row r="704" ht="14.25" customHeight="1">
      <c r="D704" s="7"/>
    </row>
    <row r="705" ht="14.25" customHeight="1">
      <c r="D705" s="7"/>
    </row>
    <row r="706" ht="14.25" customHeight="1">
      <c r="D706" s="7"/>
    </row>
    <row r="707" ht="14.25" customHeight="1">
      <c r="D707" s="7"/>
    </row>
    <row r="708" ht="14.25" customHeight="1">
      <c r="D708" s="7"/>
    </row>
    <row r="709" ht="14.25" customHeight="1">
      <c r="D709" s="7"/>
    </row>
    <row r="710" ht="14.25" customHeight="1">
      <c r="D710" s="7"/>
    </row>
    <row r="711" ht="14.25" customHeight="1">
      <c r="D711" s="7"/>
    </row>
    <row r="712" ht="14.25" customHeight="1">
      <c r="D712" s="7"/>
    </row>
    <row r="713" ht="14.25" customHeight="1">
      <c r="D713" s="7"/>
    </row>
    <row r="714" ht="14.25" customHeight="1">
      <c r="D714" s="7"/>
    </row>
    <row r="715" ht="14.25" customHeight="1">
      <c r="D715" s="7"/>
    </row>
    <row r="716" ht="14.25" customHeight="1">
      <c r="D716" s="7"/>
    </row>
    <row r="717" ht="14.25" customHeight="1">
      <c r="D717" s="7"/>
    </row>
    <row r="718" ht="14.25" customHeight="1">
      <c r="D718" s="7"/>
    </row>
    <row r="719" ht="14.25" customHeight="1">
      <c r="D719" s="7"/>
    </row>
    <row r="720" ht="14.25" customHeight="1">
      <c r="D720" s="7"/>
    </row>
    <row r="721" ht="14.25" customHeight="1">
      <c r="D721" s="7"/>
    </row>
    <row r="722" ht="14.25" customHeight="1">
      <c r="D722" s="7"/>
    </row>
    <row r="723" ht="14.25" customHeight="1">
      <c r="D723" s="7"/>
    </row>
    <row r="724" ht="14.25" customHeight="1">
      <c r="D724" s="7"/>
    </row>
    <row r="725" ht="14.25" customHeight="1">
      <c r="D725" s="7"/>
    </row>
    <row r="726" ht="14.25" customHeight="1">
      <c r="D726" s="7"/>
    </row>
    <row r="727" ht="14.25" customHeight="1">
      <c r="D727" s="7"/>
    </row>
    <row r="728" ht="14.25" customHeight="1">
      <c r="D728" s="7"/>
    </row>
    <row r="729" ht="14.25" customHeight="1">
      <c r="D729" s="7"/>
    </row>
    <row r="730" ht="14.25" customHeight="1">
      <c r="D730" s="7"/>
    </row>
    <row r="731" ht="14.25" customHeight="1">
      <c r="D731" s="7"/>
    </row>
    <row r="732" ht="14.25" customHeight="1">
      <c r="D732" s="7"/>
    </row>
    <row r="733" ht="14.25" customHeight="1">
      <c r="D733" s="7"/>
    </row>
    <row r="734" ht="14.25" customHeight="1">
      <c r="D734" s="7"/>
    </row>
    <row r="735" ht="14.25" customHeight="1">
      <c r="D735" s="7"/>
    </row>
    <row r="736" ht="14.25" customHeight="1">
      <c r="D736" s="7"/>
    </row>
    <row r="737" ht="14.25" customHeight="1">
      <c r="D737" s="7"/>
    </row>
    <row r="738" ht="14.25" customHeight="1">
      <c r="D738" s="7"/>
    </row>
    <row r="739" ht="14.25" customHeight="1">
      <c r="D739" s="7"/>
    </row>
    <row r="740" ht="14.25" customHeight="1">
      <c r="D740" s="7"/>
    </row>
    <row r="741" ht="14.25" customHeight="1">
      <c r="D741" s="7"/>
    </row>
    <row r="742" ht="14.25" customHeight="1">
      <c r="D742" s="7"/>
    </row>
    <row r="743" ht="14.25" customHeight="1">
      <c r="D743" s="7"/>
    </row>
    <row r="744" ht="14.25" customHeight="1">
      <c r="D744" s="7"/>
    </row>
    <row r="745" ht="14.25" customHeight="1">
      <c r="D745" s="7"/>
    </row>
    <row r="746" ht="14.25" customHeight="1">
      <c r="D746" s="7"/>
    </row>
    <row r="747" ht="14.25" customHeight="1">
      <c r="D747" s="7"/>
    </row>
    <row r="748" ht="14.25" customHeight="1">
      <c r="D748" s="7"/>
    </row>
    <row r="749" ht="14.25" customHeight="1">
      <c r="D749" s="7"/>
    </row>
    <row r="750" ht="14.25" customHeight="1">
      <c r="D750" s="7"/>
    </row>
    <row r="751" ht="14.25" customHeight="1">
      <c r="D751" s="7"/>
    </row>
    <row r="752" ht="14.25" customHeight="1">
      <c r="D752" s="7"/>
    </row>
    <row r="753" ht="14.25" customHeight="1">
      <c r="D753" s="7"/>
    </row>
    <row r="754" ht="14.25" customHeight="1">
      <c r="D754" s="7"/>
    </row>
    <row r="755" ht="14.25" customHeight="1">
      <c r="D755" s="7"/>
    </row>
    <row r="756" ht="14.25" customHeight="1">
      <c r="D756" s="7"/>
    </row>
    <row r="757" ht="14.25" customHeight="1">
      <c r="D757" s="7"/>
    </row>
    <row r="758" ht="14.25" customHeight="1">
      <c r="D758" s="7"/>
    </row>
    <row r="759" ht="14.25" customHeight="1">
      <c r="D759" s="7"/>
    </row>
    <row r="760" ht="14.25" customHeight="1">
      <c r="D760" s="7"/>
    </row>
    <row r="761" ht="14.25" customHeight="1">
      <c r="D761" s="7"/>
    </row>
    <row r="762" ht="14.25" customHeight="1">
      <c r="D762" s="7"/>
    </row>
    <row r="763" ht="14.25" customHeight="1">
      <c r="D763" s="7"/>
    </row>
    <row r="764" ht="14.25" customHeight="1">
      <c r="D764" s="7"/>
    </row>
    <row r="765" ht="14.25" customHeight="1">
      <c r="D765" s="7"/>
    </row>
    <row r="766" ht="14.25" customHeight="1">
      <c r="D766" s="7"/>
    </row>
    <row r="767" ht="14.25" customHeight="1">
      <c r="D767" s="7"/>
    </row>
    <row r="768" ht="14.25" customHeight="1">
      <c r="D768" s="7"/>
    </row>
    <row r="769" ht="14.25" customHeight="1">
      <c r="D769" s="7"/>
    </row>
    <row r="770" ht="14.25" customHeight="1">
      <c r="D770" s="7"/>
    </row>
    <row r="771" ht="14.25" customHeight="1">
      <c r="D771" s="7"/>
    </row>
    <row r="772" ht="14.25" customHeight="1">
      <c r="D772" s="7"/>
    </row>
    <row r="773" ht="14.25" customHeight="1">
      <c r="D773" s="7"/>
    </row>
    <row r="774" ht="14.25" customHeight="1">
      <c r="D774" s="7"/>
    </row>
    <row r="775" ht="14.25" customHeight="1">
      <c r="D775" s="7"/>
    </row>
    <row r="776" ht="14.25" customHeight="1">
      <c r="D776" s="7"/>
    </row>
    <row r="777" ht="14.25" customHeight="1">
      <c r="D777" s="7"/>
    </row>
    <row r="778" ht="14.25" customHeight="1">
      <c r="D778" s="7"/>
    </row>
    <row r="779" ht="14.25" customHeight="1">
      <c r="D779" s="7"/>
    </row>
    <row r="780" ht="14.25" customHeight="1">
      <c r="D780" s="7"/>
    </row>
    <row r="781" ht="14.25" customHeight="1">
      <c r="D781" s="7"/>
    </row>
    <row r="782" ht="14.25" customHeight="1">
      <c r="D782" s="7"/>
    </row>
    <row r="783" ht="14.25" customHeight="1">
      <c r="D783" s="7"/>
    </row>
    <row r="784" ht="14.25" customHeight="1">
      <c r="D784" s="7"/>
    </row>
    <row r="785" ht="14.25" customHeight="1">
      <c r="D785" s="7"/>
    </row>
    <row r="786" ht="14.25" customHeight="1">
      <c r="D786" s="7"/>
    </row>
    <row r="787" ht="14.25" customHeight="1">
      <c r="D787" s="7"/>
    </row>
    <row r="788" ht="14.25" customHeight="1">
      <c r="D788" s="7"/>
    </row>
    <row r="789" ht="14.25" customHeight="1">
      <c r="D789" s="7"/>
    </row>
    <row r="790" ht="14.25" customHeight="1">
      <c r="D790" s="7"/>
    </row>
    <row r="791" ht="14.25" customHeight="1">
      <c r="D791" s="7"/>
    </row>
    <row r="792" ht="14.25" customHeight="1">
      <c r="D792" s="7"/>
    </row>
    <row r="793" ht="14.25" customHeight="1">
      <c r="D793" s="7"/>
    </row>
    <row r="794" ht="14.25" customHeight="1">
      <c r="D794" s="7"/>
    </row>
    <row r="795" ht="14.25" customHeight="1">
      <c r="D795" s="7"/>
    </row>
    <row r="796" ht="14.25" customHeight="1">
      <c r="D796" s="7"/>
    </row>
    <row r="797" ht="14.25" customHeight="1">
      <c r="D797" s="7"/>
    </row>
    <row r="798" ht="14.25" customHeight="1">
      <c r="D798" s="7"/>
    </row>
    <row r="799" ht="14.25" customHeight="1">
      <c r="D799" s="7"/>
    </row>
    <row r="800" ht="14.25" customHeight="1">
      <c r="D800" s="7"/>
    </row>
    <row r="801" ht="14.25" customHeight="1">
      <c r="D801" s="7"/>
    </row>
    <row r="802" ht="14.25" customHeight="1">
      <c r="D802" s="7"/>
    </row>
    <row r="803" ht="14.25" customHeight="1">
      <c r="D803" s="7"/>
    </row>
    <row r="804" ht="14.25" customHeight="1">
      <c r="D804" s="7"/>
    </row>
    <row r="805" ht="14.25" customHeight="1">
      <c r="D805" s="7"/>
    </row>
    <row r="806" ht="14.25" customHeight="1">
      <c r="D806" s="7"/>
    </row>
    <row r="807" ht="14.25" customHeight="1">
      <c r="D807" s="7"/>
    </row>
    <row r="808" ht="14.25" customHeight="1">
      <c r="D808" s="7"/>
    </row>
    <row r="809" ht="14.25" customHeight="1">
      <c r="D809" s="7"/>
    </row>
    <row r="810" ht="14.25" customHeight="1">
      <c r="D810" s="7"/>
    </row>
    <row r="811" ht="14.25" customHeight="1">
      <c r="D811" s="7"/>
    </row>
    <row r="812" ht="14.25" customHeight="1">
      <c r="D812" s="7"/>
    </row>
    <row r="813" ht="14.25" customHeight="1">
      <c r="D813" s="7"/>
    </row>
    <row r="814" ht="14.25" customHeight="1">
      <c r="D814" s="7"/>
    </row>
    <row r="815" ht="14.25" customHeight="1">
      <c r="D815" s="7"/>
    </row>
    <row r="816" ht="14.25" customHeight="1">
      <c r="D816" s="7"/>
    </row>
    <row r="817" ht="14.25" customHeight="1">
      <c r="D817" s="7"/>
    </row>
    <row r="818" ht="14.25" customHeight="1">
      <c r="D818" s="7"/>
    </row>
    <row r="819" ht="14.25" customHeight="1">
      <c r="D819" s="7"/>
    </row>
    <row r="820" ht="14.25" customHeight="1">
      <c r="D820" s="7"/>
    </row>
    <row r="821" ht="14.25" customHeight="1">
      <c r="D821" s="7"/>
    </row>
    <row r="822" ht="14.25" customHeight="1">
      <c r="D822" s="7"/>
    </row>
    <row r="823" ht="14.25" customHeight="1">
      <c r="D823" s="7"/>
    </row>
    <row r="824" ht="14.25" customHeight="1">
      <c r="D824" s="7"/>
    </row>
    <row r="825" ht="14.25" customHeight="1">
      <c r="D825" s="7"/>
    </row>
    <row r="826" ht="14.25" customHeight="1">
      <c r="D826" s="7"/>
    </row>
    <row r="827" ht="14.25" customHeight="1">
      <c r="D827" s="7"/>
    </row>
    <row r="828" ht="14.25" customHeight="1">
      <c r="D828" s="7"/>
    </row>
    <row r="829" ht="14.25" customHeight="1">
      <c r="D829" s="7"/>
    </row>
    <row r="830" ht="14.25" customHeight="1">
      <c r="D830" s="7"/>
    </row>
    <row r="831" ht="14.25" customHeight="1">
      <c r="D831" s="7"/>
    </row>
    <row r="832" ht="14.25" customHeight="1">
      <c r="D832" s="7"/>
    </row>
    <row r="833" ht="14.25" customHeight="1">
      <c r="D833" s="7"/>
    </row>
    <row r="834" ht="14.25" customHeight="1">
      <c r="D834" s="7"/>
    </row>
    <row r="835" ht="14.25" customHeight="1">
      <c r="D835" s="7"/>
    </row>
    <row r="836" ht="14.25" customHeight="1">
      <c r="D836" s="7"/>
    </row>
    <row r="837" ht="14.25" customHeight="1">
      <c r="D837" s="7"/>
    </row>
    <row r="838" ht="14.25" customHeight="1">
      <c r="D838" s="7"/>
    </row>
    <row r="839" ht="14.25" customHeight="1">
      <c r="D839" s="7"/>
    </row>
    <row r="840" ht="14.25" customHeight="1">
      <c r="D840" s="7"/>
    </row>
    <row r="841" ht="14.25" customHeight="1">
      <c r="D841" s="7"/>
    </row>
    <row r="842" ht="14.25" customHeight="1">
      <c r="D842" s="7"/>
    </row>
    <row r="843" ht="14.25" customHeight="1">
      <c r="D843" s="7"/>
    </row>
    <row r="844" ht="14.25" customHeight="1">
      <c r="D844" s="7"/>
    </row>
    <row r="845" ht="14.25" customHeight="1">
      <c r="D845" s="7"/>
    </row>
    <row r="846" ht="14.25" customHeight="1">
      <c r="D846" s="7"/>
    </row>
    <row r="847" ht="14.25" customHeight="1">
      <c r="D847" s="7"/>
    </row>
    <row r="848" ht="14.25" customHeight="1">
      <c r="D848" s="7"/>
    </row>
    <row r="849" ht="14.25" customHeight="1">
      <c r="D849" s="7"/>
    </row>
    <row r="850" ht="14.25" customHeight="1">
      <c r="D850" s="7"/>
    </row>
    <row r="851" ht="14.25" customHeight="1">
      <c r="D851" s="7"/>
    </row>
    <row r="852" ht="14.25" customHeight="1">
      <c r="D852" s="7"/>
    </row>
    <row r="853" ht="14.25" customHeight="1">
      <c r="D853" s="7"/>
    </row>
    <row r="854" ht="14.25" customHeight="1">
      <c r="D854" s="7"/>
    </row>
    <row r="855" ht="14.25" customHeight="1">
      <c r="D855" s="7"/>
    </row>
    <row r="856" ht="14.25" customHeight="1">
      <c r="D856" s="7"/>
    </row>
    <row r="857" ht="14.25" customHeight="1">
      <c r="D857" s="7"/>
    </row>
    <row r="858" ht="14.25" customHeight="1">
      <c r="D858" s="7"/>
    </row>
    <row r="859" ht="14.25" customHeight="1">
      <c r="D859" s="7"/>
    </row>
    <row r="860" ht="14.25" customHeight="1">
      <c r="D860" s="7"/>
    </row>
    <row r="861" ht="14.25" customHeight="1">
      <c r="D861" s="7"/>
    </row>
    <row r="862" ht="14.25" customHeight="1">
      <c r="D862" s="7"/>
    </row>
    <row r="863" ht="14.25" customHeight="1">
      <c r="D863" s="7"/>
    </row>
    <row r="864" ht="14.25" customHeight="1">
      <c r="D864" s="7"/>
    </row>
    <row r="865" ht="14.25" customHeight="1">
      <c r="D865" s="7"/>
    </row>
    <row r="866" ht="14.25" customHeight="1">
      <c r="D866" s="7"/>
    </row>
    <row r="867" ht="14.25" customHeight="1">
      <c r="D867" s="7"/>
    </row>
    <row r="868" ht="14.25" customHeight="1">
      <c r="D868" s="7"/>
    </row>
    <row r="869" ht="14.25" customHeight="1">
      <c r="D869" s="7"/>
    </row>
    <row r="870" ht="14.25" customHeight="1">
      <c r="D870" s="7"/>
    </row>
    <row r="871" ht="14.25" customHeight="1">
      <c r="D871" s="7"/>
    </row>
    <row r="872" ht="14.25" customHeight="1">
      <c r="D872" s="7"/>
    </row>
    <row r="873" ht="14.25" customHeight="1">
      <c r="D873" s="7"/>
    </row>
    <row r="874" ht="14.25" customHeight="1">
      <c r="D874" s="7"/>
    </row>
    <row r="875" ht="14.25" customHeight="1">
      <c r="D875" s="7"/>
    </row>
    <row r="876" ht="14.25" customHeight="1">
      <c r="D876" s="7"/>
    </row>
    <row r="877" ht="14.25" customHeight="1">
      <c r="D877" s="7"/>
    </row>
    <row r="878" ht="14.25" customHeight="1">
      <c r="D878" s="7"/>
    </row>
    <row r="879" ht="14.25" customHeight="1">
      <c r="D879" s="7"/>
    </row>
    <row r="880" ht="14.25" customHeight="1">
      <c r="D880" s="7"/>
    </row>
    <row r="881" ht="14.25" customHeight="1">
      <c r="D881" s="7"/>
    </row>
    <row r="882" ht="14.25" customHeight="1">
      <c r="D882" s="7"/>
    </row>
    <row r="883" ht="14.25" customHeight="1">
      <c r="D883" s="7"/>
    </row>
    <row r="884" ht="14.25" customHeight="1">
      <c r="D884" s="7"/>
    </row>
    <row r="885" ht="14.25" customHeight="1">
      <c r="D885" s="7"/>
    </row>
    <row r="886" ht="14.25" customHeight="1">
      <c r="D886" s="7"/>
    </row>
    <row r="887" ht="14.25" customHeight="1">
      <c r="D887" s="7"/>
    </row>
    <row r="888" ht="14.25" customHeight="1">
      <c r="D888" s="7"/>
    </row>
    <row r="889" ht="14.25" customHeight="1">
      <c r="D889" s="7"/>
    </row>
    <row r="890" ht="14.25" customHeight="1">
      <c r="D890" s="7"/>
    </row>
    <row r="891" ht="14.25" customHeight="1">
      <c r="D891" s="7"/>
    </row>
    <row r="892" ht="14.25" customHeight="1">
      <c r="D892" s="7"/>
    </row>
    <row r="893" ht="14.25" customHeight="1">
      <c r="D893" s="7"/>
    </row>
    <row r="894" ht="14.25" customHeight="1">
      <c r="D894" s="7"/>
    </row>
    <row r="895" ht="14.25" customHeight="1">
      <c r="D895" s="7"/>
    </row>
    <row r="896" ht="14.25" customHeight="1">
      <c r="D896" s="7"/>
    </row>
    <row r="897" ht="14.25" customHeight="1">
      <c r="D897" s="7"/>
    </row>
    <row r="898" ht="14.25" customHeight="1">
      <c r="D898" s="7"/>
    </row>
    <row r="899" ht="14.25" customHeight="1">
      <c r="D899" s="7"/>
    </row>
    <row r="900" ht="14.25" customHeight="1">
      <c r="D900" s="7"/>
    </row>
    <row r="901" ht="14.25" customHeight="1">
      <c r="D901" s="7"/>
    </row>
    <row r="902" ht="14.25" customHeight="1">
      <c r="D902" s="7"/>
    </row>
    <row r="903" ht="14.25" customHeight="1">
      <c r="D903" s="7"/>
    </row>
    <row r="904" ht="14.25" customHeight="1">
      <c r="D904" s="7"/>
    </row>
    <row r="905" ht="14.25" customHeight="1">
      <c r="D905" s="7"/>
    </row>
    <row r="906" ht="14.25" customHeight="1">
      <c r="D906" s="7"/>
    </row>
    <row r="907" ht="14.25" customHeight="1">
      <c r="D907" s="7"/>
    </row>
    <row r="908" ht="14.25" customHeight="1">
      <c r="D908" s="7"/>
    </row>
    <row r="909" ht="14.25" customHeight="1">
      <c r="D909" s="7"/>
    </row>
    <row r="910" ht="14.25" customHeight="1">
      <c r="D910" s="7"/>
    </row>
    <row r="911" ht="14.25" customHeight="1">
      <c r="D911" s="7"/>
    </row>
    <row r="912" ht="14.25" customHeight="1">
      <c r="D912" s="7"/>
    </row>
    <row r="913" ht="14.25" customHeight="1">
      <c r="D913" s="7"/>
    </row>
    <row r="914" ht="14.25" customHeight="1">
      <c r="D914" s="7"/>
    </row>
    <row r="915" ht="14.25" customHeight="1">
      <c r="D915" s="7"/>
    </row>
    <row r="916" ht="14.25" customHeight="1">
      <c r="D916" s="7"/>
    </row>
    <row r="917" ht="14.25" customHeight="1">
      <c r="D917" s="7"/>
    </row>
    <row r="918" ht="14.25" customHeight="1">
      <c r="D918" s="7"/>
    </row>
    <row r="919" ht="14.25" customHeight="1">
      <c r="D919" s="7"/>
    </row>
    <row r="920" ht="14.25" customHeight="1">
      <c r="D920" s="7"/>
    </row>
    <row r="921" ht="14.25" customHeight="1">
      <c r="D921" s="7"/>
    </row>
    <row r="922" ht="14.25" customHeight="1">
      <c r="D922" s="7"/>
    </row>
    <row r="923" ht="14.25" customHeight="1">
      <c r="D923" s="7"/>
    </row>
    <row r="924" ht="14.25" customHeight="1">
      <c r="D924" s="7"/>
    </row>
    <row r="925" ht="14.25" customHeight="1">
      <c r="D925" s="7"/>
    </row>
    <row r="926" ht="14.25" customHeight="1">
      <c r="D926" s="7"/>
    </row>
    <row r="927" ht="14.25" customHeight="1">
      <c r="D927" s="7"/>
    </row>
    <row r="928" ht="14.25" customHeight="1">
      <c r="D928" s="7"/>
    </row>
    <row r="929" ht="14.25" customHeight="1">
      <c r="D929" s="7"/>
    </row>
    <row r="930" ht="14.25" customHeight="1">
      <c r="D930" s="7"/>
    </row>
    <row r="931" ht="14.25" customHeight="1">
      <c r="D931" s="7"/>
    </row>
    <row r="932" ht="14.25" customHeight="1">
      <c r="D932" s="7"/>
    </row>
    <row r="933" ht="14.25" customHeight="1">
      <c r="D933" s="7"/>
    </row>
    <row r="934" ht="14.25" customHeight="1">
      <c r="D934" s="7"/>
    </row>
    <row r="935" ht="14.25" customHeight="1">
      <c r="D935" s="7"/>
    </row>
    <row r="936" ht="14.25" customHeight="1">
      <c r="D936" s="7"/>
    </row>
    <row r="937" ht="14.25" customHeight="1">
      <c r="D937" s="7"/>
    </row>
    <row r="938" ht="14.25" customHeight="1">
      <c r="D938" s="7"/>
    </row>
    <row r="939" ht="14.25" customHeight="1">
      <c r="D939" s="7"/>
    </row>
    <row r="940" ht="14.25" customHeight="1">
      <c r="D940" s="7"/>
    </row>
    <row r="941" ht="14.25" customHeight="1">
      <c r="D941" s="7"/>
    </row>
    <row r="942" ht="14.25" customHeight="1">
      <c r="D942" s="7"/>
    </row>
    <row r="943" ht="14.25" customHeight="1">
      <c r="D943" s="7"/>
    </row>
    <row r="944" ht="14.25" customHeight="1">
      <c r="D944" s="7"/>
    </row>
    <row r="945" ht="14.25" customHeight="1">
      <c r="D945" s="7"/>
    </row>
    <row r="946" ht="14.25" customHeight="1">
      <c r="D946" s="7"/>
    </row>
    <row r="947" ht="14.25" customHeight="1">
      <c r="D947" s="7"/>
    </row>
    <row r="948" ht="14.25" customHeight="1">
      <c r="D948" s="7"/>
    </row>
    <row r="949" ht="14.25" customHeight="1">
      <c r="D949" s="7"/>
    </row>
    <row r="950" ht="14.25" customHeight="1">
      <c r="D950" s="7"/>
    </row>
    <row r="951" ht="14.25" customHeight="1">
      <c r="D951" s="7"/>
    </row>
    <row r="952" ht="14.25" customHeight="1">
      <c r="D952" s="7"/>
    </row>
    <row r="953" ht="14.25" customHeight="1">
      <c r="D953" s="7"/>
    </row>
    <row r="954" ht="14.25" customHeight="1">
      <c r="D954" s="7"/>
    </row>
    <row r="955" ht="14.25" customHeight="1">
      <c r="D955" s="7"/>
    </row>
    <row r="956" ht="14.25" customHeight="1">
      <c r="D956" s="7"/>
    </row>
    <row r="957" ht="14.25" customHeight="1">
      <c r="D957" s="7"/>
    </row>
    <row r="958" ht="14.25" customHeight="1">
      <c r="D958" s="7"/>
    </row>
    <row r="959" ht="14.25" customHeight="1">
      <c r="D959" s="7"/>
    </row>
    <row r="960" ht="14.25" customHeight="1">
      <c r="D960" s="7"/>
    </row>
    <row r="961" ht="14.25" customHeight="1">
      <c r="D961" s="7"/>
    </row>
    <row r="962" ht="14.25" customHeight="1">
      <c r="D962" s="7"/>
    </row>
    <row r="963" ht="14.25" customHeight="1">
      <c r="D963" s="7"/>
    </row>
    <row r="964" ht="14.25" customHeight="1">
      <c r="D964" s="7"/>
    </row>
    <row r="965" ht="14.25" customHeight="1">
      <c r="D965" s="7"/>
    </row>
    <row r="966" ht="14.25" customHeight="1">
      <c r="D966" s="7"/>
    </row>
    <row r="967" ht="14.25" customHeight="1">
      <c r="D967" s="7"/>
    </row>
    <row r="968" ht="14.25" customHeight="1">
      <c r="D968" s="7"/>
    </row>
    <row r="969" ht="14.25" customHeight="1">
      <c r="D969" s="7"/>
    </row>
    <row r="970" ht="14.25" customHeight="1">
      <c r="D970" s="7"/>
    </row>
    <row r="971" ht="14.25" customHeight="1">
      <c r="D971" s="7"/>
    </row>
    <row r="972" ht="14.25" customHeight="1">
      <c r="D972" s="7"/>
    </row>
    <row r="973" ht="14.25" customHeight="1">
      <c r="D973" s="7"/>
    </row>
    <row r="974" ht="14.25" customHeight="1">
      <c r="D974" s="7"/>
    </row>
    <row r="975" ht="14.25" customHeight="1">
      <c r="D975" s="7"/>
    </row>
    <row r="976" ht="14.25" customHeight="1">
      <c r="D976" s="7"/>
    </row>
    <row r="977" ht="14.25" customHeight="1">
      <c r="D977" s="7"/>
    </row>
    <row r="978" ht="14.25" customHeight="1">
      <c r="D978" s="7"/>
    </row>
    <row r="979" ht="14.25" customHeight="1">
      <c r="D979" s="7"/>
    </row>
    <row r="980" ht="14.25" customHeight="1">
      <c r="D980" s="7"/>
    </row>
    <row r="981" ht="14.25" customHeight="1">
      <c r="D981" s="7"/>
    </row>
    <row r="982" ht="14.25" customHeight="1">
      <c r="D982" s="7"/>
    </row>
    <row r="983" ht="14.25" customHeight="1">
      <c r="D983" s="7"/>
    </row>
    <row r="984" ht="14.25" customHeight="1">
      <c r="D984" s="7"/>
    </row>
    <row r="985" ht="14.25" customHeight="1">
      <c r="D985" s="7"/>
    </row>
    <row r="986" ht="14.25" customHeight="1">
      <c r="D986" s="7"/>
    </row>
    <row r="987" ht="14.25" customHeight="1">
      <c r="D987" s="7"/>
    </row>
    <row r="988" ht="14.25" customHeight="1">
      <c r="D988" s="7"/>
    </row>
    <row r="989" ht="14.25" customHeight="1">
      <c r="D989" s="7"/>
    </row>
    <row r="990" ht="14.25" customHeight="1">
      <c r="D990" s="7"/>
    </row>
    <row r="991" ht="14.25" customHeight="1">
      <c r="D991" s="7"/>
    </row>
    <row r="992" ht="14.25" customHeight="1">
      <c r="D992" s="7"/>
    </row>
    <row r="993" ht="14.25" customHeight="1">
      <c r="D993" s="7"/>
    </row>
    <row r="994" ht="14.25" customHeight="1">
      <c r="D994" s="7"/>
    </row>
    <row r="995" ht="14.25" customHeight="1">
      <c r="D995" s="7"/>
    </row>
    <row r="996" ht="14.25" customHeight="1">
      <c r="D996" s="7"/>
    </row>
    <row r="997" ht="14.25" customHeight="1">
      <c r="D997" s="7"/>
    </row>
    <row r="998" ht="14.25" customHeight="1">
      <c r="D998" s="7"/>
    </row>
    <row r="999" ht="14.25" customHeight="1">
      <c r="D999" s="7"/>
    </row>
    <row r="1000" ht="14.25" customHeight="1">
      <c r="D1000" s="7"/>
    </row>
  </sheetData>
  <printOptions/>
  <pageMargins bottom="0.75" footer="0.0" header="0.0" left="0.7" right="0.7" top="0.75"/>
  <pageSetup fitToHeight="0"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1.29"/>
    <col customWidth="1" min="2" max="2" width="5.71"/>
    <col customWidth="1" min="3" max="3" width="18.71"/>
    <col customWidth="1" min="4" max="4" width="8.71"/>
    <col customWidth="1" min="5" max="5" width="16.43"/>
    <col customWidth="1" min="6" max="26" width="8.71"/>
  </cols>
  <sheetData>
    <row r="1" ht="14.25" customHeight="1">
      <c r="A1" s="1" t="str">
        <f>Summary!$A1</f>
        <v>Radix MIDAO Budgeting</v>
      </c>
    </row>
    <row r="2" ht="14.25" customHeight="1">
      <c r="A2" s="1" t="str">
        <f>Summary!$A2</f>
        <v>Three Year Forecast 2026 - 2030</v>
      </c>
    </row>
    <row r="3" ht="14.25" customHeight="1">
      <c r="A3" s="1"/>
    </row>
    <row r="4" ht="14.25" customHeight="1">
      <c r="A4" s="1" t="s">
        <v>31</v>
      </c>
    </row>
    <row r="5" ht="14.25" customHeight="1">
      <c r="A5" s="1"/>
    </row>
    <row r="6" ht="14.25" customHeight="1">
      <c r="A6" s="50" t="s">
        <v>5</v>
      </c>
      <c r="B6" s="51"/>
      <c r="C6" s="51" t="s">
        <v>76</v>
      </c>
      <c r="D6" s="30"/>
      <c r="E6" s="52" t="s">
        <v>77</v>
      </c>
      <c r="F6" s="53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ht="14.25" customHeight="1">
      <c r="A7" s="54"/>
      <c r="B7" s="34"/>
      <c r="C7" s="34"/>
      <c r="E7" s="52" t="s">
        <v>78</v>
      </c>
      <c r="F7" s="55"/>
    </row>
    <row r="8" ht="14.25" customHeight="1">
      <c r="A8" s="54"/>
      <c r="B8" s="34"/>
      <c r="C8" s="56" t="s">
        <v>79</v>
      </c>
      <c r="E8" s="57">
        <v>46231.0</v>
      </c>
      <c r="F8" s="55" t="s">
        <v>80</v>
      </c>
    </row>
    <row r="9" ht="14.25" customHeight="1">
      <c r="A9" s="54" t="s">
        <v>81</v>
      </c>
      <c r="B9" s="34"/>
      <c r="C9" s="58">
        <v>3.0E8</v>
      </c>
      <c r="E9" s="59">
        <v>4.907624165E9</v>
      </c>
      <c r="F9" s="60">
        <f>C9/E9</f>
        <v>0.06112937542</v>
      </c>
    </row>
    <row r="10" ht="14.25" customHeight="1">
      <c r="A10" s="54" t="s">
        <v>82</v>
      </c>
      <c r="B10" s="34"/>
      <c r="C10" s="61">
        <f>Summary!B42</f>
        <v>0.004</v>
      </c>
    </row>
    <row r="11" ht="14.25" customHeight="1">
      <c r="A11" s="54" t="s">
        <v>84</v>
      </c>
      <c r="B11" s="34"/>
      <c r="C11" s="58">
        <f>500000*12</f>
        <v>6000000</v>
      </c>
    </row>
    <row r="12" ht="14.25" customHeight="1">
      <c r="A12" s="54" t="s">
        <v>85</v>
      </c>
      <c r="B12" s="34"/>
      <c r="C12" s="58">
        <v>8.0</v>
      </c>
    </row>
    <row r="13" ht="14.25" customHeight="1">
      <c r="A13" s="54" t="s">
        <v>86</v>
      </c>
      <c r="B13" s="63">
        <v>0.5</v>
      </c>
      <c r="C13" s="58">
        <f>C11*C12</f>
        <v>48000000</v>
      </c>
      <c r="E13" s="64"/>
    </row>
    <row r="14" ht="14.25" customHeight="1">
      <c r="A14" s="54"/>
      <c r="B14" s="34"/>
      <c r="C14" s="58"/>
    </row>
    <row r="15" ht="14.25" customHeight="1">
      <c r="A15" s="54" t="s">
        <v>87</v>
      </c>
      <c r="B15" s="65">
        <f>Summary!B41</f>
        <v>1</v>
      </c>
      <c r="C15" s="66">
        <f>(C9-C13)*C10*B15</f>
        <v>1008000</v>
      </c>
    </row>
    <row r="16" ht="14.25" customHeight="1">
      <c r="A16" s="31"/>
      <c r="B16" s="43"/>
      <c r="C16" s="43"/>
    </row>
    <row r="17" ht="14.25" customHeight="1"/>
    <row r="18" ht="14.25" customHeight="1">
      <c r="A18" s="50" t="s">
        <v>6</v>
      </c>
      <c r="B18" s="51"/>
      <c r="C18" s="51" t="s">
        <v>76</v>
      </c>
    </row>
    <row r="19" ht="14.25" customHeight="1">
      <c r="A19" s="54"/>
      <c r="B19" s="34"/>
      <c r="C19" s="34"/>
    </row>
    <row r="20" ht="14.25" customHeight="1">
      <c r="A20" s="54"/>
      <c r="B20" s="34"/>
      <c r="C20" s="56" t="s">
        <v>79</v>
      </c>
    </row>
    <row r="21" ht="14.25" customHeight="1">
      <c r="A21" s="54" t="str">
        <f t="shared" ref="A21:A25" si="1">A9</f>
        <v>Annual emissions (xrd)</v>
      </c>
      <c r="B21" s="34"/>
      <c r="C21" s="58">
        <f>C9</f>
        <v>300000000</v>
      </c>
    </row>
    <row r="22" ht="14.25" customHeight="1">
      <c r="A22" s="54" t="str">
        <f t="shared" si="1"/>
        <v>Price (xrd/usd)</v>
      </c>
      <c r="B22" s="34">
        <v>3.0</v>
      </c>
      <c r="C22" s="61">
        <f t="shared" ref="C22:C23" si="2">C10*B22</f>
        <v>0.012</v>
      </c>
    </row>
    <row r="23" ht="14.25" customHeight="1">
      <c r="A23" s="54" t="str">
        <f t="shared" si="1"/>
        <v>Annual transaction volume (xrd)</v>
      </c>
      <c r="B23" s="34">
        <v>3.0</v>
      </c>
      <c r="C23" s="58">
        <f t="shared" si="2"/>
        <v>18000000</v>
      </c>
    </row>
    <row r="24" ht="14.25" customHeight="1">
      <c r="A24" s="54" t="str">
        <f t="shared" si="1"/>
        <v>Average transaction fee (xrd)</v>
      </c>
      <c r="B24" s="34"/>
      <c r="C24" s="58">
        <v>2.0</v>
      </c>
    </row>
    <row r="25" ht="14.25" customHeight="1">
      <c r="A25" s="54" t="str">
        <f t="shared" si="1"/>
        <v>Fees burned</v>
      </c>
      <c r="B25" s="63">
        <v>0.5</v>
      </c>
      <c r="C25" s="58">
        <f>C23*C24</f>
        <v>36000000</v>
      </c>
    </row>
    <row r="26" ht="14.25" customHeight="1">
      <c r="A26" s="54"/>
      <c r="B26" s="34"/>
      <c r="C26" s="58"/>
    </row>
    <row r="27" ht="14.25" customHeight="1">
      <c r="A27" s="54" t="str">
        <f>A15</f>
        <v>Net emissions p.a.($)</v>
      </c>
      <c r="B27" s="65">
        <f>Summary!C41</f>
        <v>1</v>
      </c>
      <c r="C27" s="66">
        <f>(C21-C25)*C22*B27</f>
        <v>3168000</v>
      </c>
    </row>
    <row r="28" ht="14.25" customHeight="1">
      <c r="A28" s="31"/>
      <c r="B28" s="43"/>
      <c r="C28" s="43"/>
    </row>
    <row r="29" ht="14.25" customHeight="1"/>
    <row r="30" ht="14.25" customHeight="1">
      <c r="A30" s="50" t="s">
        <v>7</v>
      </c>
      <c r="B30" s="51"/>
      <c r="C30" s="51" t="s">
        <v>76</v>
      </c>
    </row>
    <row r="31" ht="14.25" customHeight="1">
      <c r="A31" s="54"/>
      <c r="B31" s="34"/>
      <c r="C31" s="34"/>
    </row>
    <row r="32" ht="14.25" customHeight="1">
      <c r="A32" s="54"/>
      <c r="B32" s="34"/>
      <c r="C32" s="56" t="s">
        <v>79</v>
      </c>
    </row>
    <row r="33" ht="14.25" customHeight="1">
      <c r="A33" s="54" t="str">
        <f t="shared" ref="A33:A37" si="3">A21</f>
        <v>Annual emissions (xrd)</v>
      </c>
      <c r="B33" s="34"/>
      <c r="C33" s="58">
        <f>C21</f>
        <v>300000000</v>
      </c>
    </row>
    <row r="34" ht="14.25" customHeight="1">
      <c r="A34" s="54" t="str">
        <f t="shared" si="3"/>
        <v>Price (xrd/usd)</v>
      </c>
      <c r="B34" s="34">
        <v>1.5</v>
      </c>
      <c r="C34" s="61">
        <f t="shared" ref="C34:C35" si="4">C22*B34</f>
        <v>0.018</v>
      </c>
    </row>
    <row r="35" ht="14.25" customHeight="1">
      <c r="A35" s="54" t="str">
        <f t="shared" si="3"/>
        <v>Annual transaction volume (xrd)</v>
      </c>
      <c r="B35" s="34">
        <v>1.5</v>
      </c>
      <c r="C35" s="58">
        <f t="shared" si="4"/>
        <v>27000000</v>
      </c>
    </row>
    <row r="36" ht="14.25" customHeight="1">
      <c r="A36" s="54" t="str">
        <f t="shared" si="3"/>
        <v>Average transaction fee (xrd)</v>
      </c>
      <c r="B36" s="34"/>
      <c r="C36" s="58">
        <v>2.0</v>
      </c>
    </row>
    <row r="37" ht="14.25" customHeight="1">
      <c r="A37" s="54" t="str">
        <f t="shared" si="3"/>
        <v>Fees burned</v>
      </c>
      <c r="B37" s="63">
        <v>0.5</v>
      </c>
      <c r="C37" s="58">
        <f>C35*C36</f>
        <v>54000000</v>
      </c>
    </row>
    <row r="38" ht="14.25" customHeight="1">
      <c r="A38" s="54"/>
      <c r="B38" s="34"/>
      <c r="C38" s="58"/>
    </row>
    <row r="39" ht="14.25" customHeight="1">
      <c r="A39" s="54" t="str">
        <f>A27</f>
        <v>Net emissions p.a.($)</v>
      </c>
      <c r="B39" s="65">
        <f>Summary!D41</f>
        <v>1</v>
      </c>
      <c r="C39" s="66">
        <f>(C33-C37)*C34*B39</f>
        <v>4428000</v>
      </c>
    </row>
    <row r="40" ht="14.25" customHeight="1">
      <c r="A40" s="31"/>
      <c r="B40" s="43"/>
      <c r="C40" s="43"/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fitToHeight="0"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4" width="8.71"/>
    <col customWidth="1" min="5" max="5" width="8.43"/>
    <col customWidth="1" min="6" max="6" width="11.57"/>
    <col customWidth="1" min="7" max="7" width="3.71"/>
    <col customWidth="1" min="8" max="9" width="8.71"/>
    <col customWidth="1" min="10" max="10" width="9.29"/>
    <col customWidth="1" min="11" max="11" width="3.71"/>
    <col customWidth="1" min="12" max="12" width="8.71"/>
    <col customWidth="1" min="13" max="13" width="8.86"/>
    <col customWidth="1" min="14" max="15" width="10.29"/>
    <col customWidth="1" min="16" max="26" width="8.71"/>
  </cols>
  <sheetData>
    <row r="1" ht="14.25" customHeight="1">
      <c r="A1" s="1" t="str">
        <f>Summary!$A1</f>
        <v>Radix MIDAO Budgeting</v>
      </c>
      <c r="F1" s="7"/>
    </row>
    <row r="2" ht="14.25" customHeight="1">
      <c r="A2" s="1" t="str">
        <f>Summary!$A2</f>
        <v>Three Year Forecast 2026 - 2030</v>
      </c>
      <c r="F2" s="7"/>
    </row>
    <row r="3" ht="14.25" customHeight="1">
      <c r="A3" s="1"/>
      <c r="F3" s="7"/>
    </row>
    <row r="4" ht="14.25" customHeight="1">
      <c r="A4" s="1" t="s">
        <v>74</v>
      </c>
      <c r="D4" s="30" t="s">
        <v>5</v>
      </c>
      <c r="F4" s="7"/>
      <c r="H4" s="30" t="s">
        <v>6</v>
      </c>
      <c r="J4" s="7"/>
      <c r="L4" s="30" t="s">
        <v>7</v>
      </c>
      <c r="N4" s="7"/>
    </row>
    <row r="5" ht="14.25" customHeight="1">
      <c r="A5" s="1"/>
      <c r="D5" s="30" t="s">
        <v>90</v>
      </c>
      <c r="E5" s="30" t="s">
        <v>91</v>
      </c>
      <c r="F5" s="67" t="s">
        <v>92</v>
      </c>
      <c r="H5" s="30" t="s">
        <v>90</v>
      </c>
      <c r="I5" s="30" t="s">
        <v>91</v>
      </c>
      <c r="J5" s="67" t="s">
        <v>92</v>
      </c>
      <c r="L5" s="30" t="s">
        <v>90</v>
      </c>
      <c r="M5" s="30" t="s">
        <v>91</v>
      </c>
      <c r="N5" s="67" t="s">
        <v>92</v>
      </c>
    </row>
    <row r="6" ht="14.25" customHeight="1">
      <c r="E6" s="68" t="s">
        <v>93</v>
      </c>
      <c r="F6" s="67"/>
      <c r="I6" s="68" t="s">
        <v>93</v>
      </c>
      <c r="J6" s="67"/>
      <c r="M6" s="68" t="s">
        <v>93</v>
      </c>
      <c r="N6" s="67"/>
    </row>
    <row r="7" ht="14.25" customHeight="1">
      <c r="A7" s="30" t="str">
        <f>Assumptions!A6</f>
        <v>Critical costs</v>
      </c>
      <c r="D7" s="11" t="s">
        <v>9</v>
      </c>
      <c r="E7" s="14"/>
      <c r="F7" s="11" t="s">
        <v>9</v>
      </c>
      <c r="H7" s="11" t="s">
        <v>9</v>
      </c>
      <c r="I7" s="30"/>
      <c r="J7" s="11" t="s">
        <v>9</v>
      </c>
      <c r="L7" s="11" t="s">
        <v>9</v>
      </c>
      <c r="M7" s="30"/>
      <c r="N7" s="11" t="s">
        <v>9</v>
      </c>
    </row>
    <row r="8" ht="14.25" customHeight="1">
      <c r="A8" s="48" t="str">
        <f>Assumptions!A7</f>
        <v>Infrastructure</v>
      </c>
      <c r="D8" s="7"/>
      <c r="E8" s="69"/>
      <c r="F8" s="7"/>
      <c r="H8" s="7"/>
      <c r="I8" s="7"/>
      <c r="J8" s="7"/>
      <c r="L8" s="7"/>
      <c r="M8" s="7"/>
      <c r="N8" s="7"/>
    </row>
    <row r="9" ht="14.25" customHeight="1">
      <c r="A9" s="35" t="str">
        <f>Assumptions!A8</f>
        <v>Validators</v>
      </c>
      <c r="D9" s="7">
        <f>Assumptions!F8/12</f>
        <v>20000</v>
      </c>
      <c r="E9" s="69"/>
      <c r="F9" s="7">
        <f t="shared" ref="F9:F14" si="1">D9*(1+E9)*12</f>
        <v>240000</v>
      </c>
      <c r="H9" s="7">
        <f>D9*(1+Assumptions!$D$34)</f>
        <v>20600</v>
      </c>
      <c r="I9" s="7"/>
      <c r="J9" s="7">
        <f t="shared" ref="J9:J14" si="2">H9*(1+I9)*12</f>
        <v>247200</v>
      </c>
      <c r="L9" s="7">
        <f>H9*(1+Assumptions!$D$34)</f>
        <v>21218</v>
      </c>
      <c r="M9" s="7"/>
      <c r="N9" s="7">
        <f t="shared" ref="N9:N14" si="3">L9*(1+M9)*12</f>
        <v>254616</v>
      </c>
    </row>
    <row r="10" ht="14.25" customHeight="1">
      <c r="A10" s="35" t="str">
        <f>Assumptions!A9</f>
        <v>Gateway/signalling costs</v>
      </c>
      <c r="D10" s="7">
        <f>Assumptions!F9/12</f>
        <v>10000</v>
      </c>
      <c r="E10" s="69"/>
      <c r="F10" s="7">
        <f t="shared" si="1"/>
        <v>120000</v>
      </c>
      <c r="H10" s="7">
        <f>D10*(1+Assumptions!$D$34)</f>
        <v>10300</v>
      </c>
      <c r="I10" s="7"/>
      <c r="J10" s="7">
        <f t="shared" si="2"/>
        <v>123600</v>
      </c>
      <c r="L10" s="7">
        <f>H10*(1+Assumptions!$D$34)</f>
        <v>10609</v>
      </c>
      <c r="M10" s="7"/>
      <c r="N10" s="7">
        <f t="shared" si="3"/>
        <v>127308</v>
      </c>
    </row>
    <row r="11" ht="14.25" customHeight="1">
      <c r="A11" s="62" t="str">
        <f>Assumptions!A10</f>
        <v>Testnet maintenance</v>
      </c>
      <c r="D11" s="7">
        <f>Assumptions!F10/12</f>
        <v>1200</v>
      </c>
      <c r="E11" s="69"/>
      <c r="F11" s="7">
        <f t="shared" si="1"/>
        <v>14400</v>
      </c>
      <c r="H11" s="7">
        <f>D11*(1+Assumptions!$D$34)</f>
        <v>1236</v>
      </c>
      <c r="I11" s="7"/>
      <c r="J11" s="7">
        <f t="shared" si="2"/>
        <v>14832</v>
      </c>
      <c r="L11" s="7">
        <f>H11*(1+Assumptions!$D$34)</f>
        <v>1273.08</v>
      </c>
      <c r="M11" s="7"/>
      <c r="N11" s="7">
        <f t="shared" si="3"/>
        <v>15276.96</v>
      </c>
    </row>
    <row r="12" ht="14.25" customHeight="1">
      <c r="A12" s="35" t="str">
        <f>Assumptions!A11</f>
        <v>Websites/webflow</v>
      </c>
      <c r="D12" s="7">
        <f>Assumptions!F11/12</f>
        <v>40</v>
      </c>
      <c r="E12" s="69"/>
      <c r="F12" s="7">
        <f t="shared" si="1"/>
        <v>480</v>
      </c>
      <c r="H12" s="7">
        <f>D12*(1+Assumptions!$D$34)</f>
        <v>41.2</v>
      </c>
      <c r="I12" s="7"/>
      <c r="J12" s="7">
        <f t="shared" si="2"/>
        <v>494.4</v>
      </c>
      <c r="L12" s="7">
        <f>H12*(1+Assumptions!$D$34)</f>
        <v>42.436</v>
      </c>
      <c r="M12" s="7"/>
      <c r="N12" s="7">
        <f t="shared" si="3"/>
        <v>509.232</v>
      </c>
    </row>
    <row r="13" ht="14.25" customHeight="1">
      <c r="A13" s="35" t="str">
        <f>Assumptions!A12</f>
        <v>App stores</v>
      </c>
      <c r="D13" s="7">
        <f>Assumptions!F12/12</f>
        <v>25</v>
      </c>
      <c r="E13" s="69"/>
      <c r="F13" s="7">
        <f t="shared" si="1"/>
        <v>300</v>
      </c>
      <c r="H13" s="7">
        <f>D13*(1+Assumptions!$D$34)</f>
        <v>25.75</v>
      </c>
      <c r="I13" s="7"/>
      <c r="J13" s="7">
        <f t="shared" si="2"/>
        <v>309</v>
      </c>
      <c r="L13" s="7">
        <f>H13*(1+Assumptions!$D$34)</f>
        <v>26.5225</v>
      </c>
      <c r="M13" s="7"/>
      <c r="N13" s="7">
        <f t="shared" si="3"/>
        <v>318.27</v>
      </c>
    </row>
    <row r="14" ht="14.25" customHeight="1">
      <c r="A14" s="35" t="str">
        <f>Assumptions!A13</f>
        <v>Github enterprise</v>
      </c>
      <c r="D14" s="7">
        <f>Assumptions!F13/12</f>
        <v>42</v>
      </c>
      <c r="E14" s="69"/>
      <c r="F14" s="7">
        <f t="shared" si="1"/>
        <v>504</v>
      </c>
      <c r="H14" s="7">
        <f>D14*(1+Assumptions!$D$34)</f>
        <v>43.26</v>
      </c>
      <c r="I14" s="7"/>
      <c r="J14" s="7">
        <f t="shared" si="2"/>
        <v>519.12</v>
      </c>
      <c r="L14" s="7">
        <f>H14*(1+Assumptions!$D$34)</f>
        <v>44.5578</v>
      </c>
      <c r="M14" s="7"/>
      <c r="N14" s="7">
        <f t="shared" si="3"/>
        <v>534.6936</v>
      </c>
    </row>
    <row r="15" ht="14.25" customHeight="1">
      <c r="A15" s="48" t="str">
        <f>Assumptions!A14</f>
        <v>Financial</v>
      </c>
      <c r="D15" s="7"/>
      <c r="E15" s="69"/>
      <c r="F15" s="7"/>
      <c r="H15" s="7"/>
      <c r="I15" s="7"/>
      <c r="J15" s="7"/>
      <c r="L15" s="7"/>
      <c r="M15" s="7"/>
      <c r="N15" s="7"/>
    </row>
    <row r="16" ht="14.25" customHeight="1">
      <c r="A16" s="35" t="str">
        <f>Assumptions!A15</f>
        <v>Market Makers</v>
      </c>
      <c r="D16" s="7">
        <f>Assumptions!F15/12</f>
        <v>10000</v>
      </c>
      <c r="E16" s="45">
        <v>0.0</v>
      </c>
      <c r="F16" s="7">
        <f>D16*(1+E16)*12</f>
        <v>120000</v>
      </c>
      <c r="H16" s="7">
        <f>D16*(1+Assumptions!$D$34)</f>
        <v>10300</v>
      </c>
      <c r="I16" s="45">
        <v>0.5</v>
      </c>
      <c r="J16" s="7">
        <f>H16*(1+I16)*12</f>
        <v>185400</v>
      </c>
      <c r="L16" s="7">
        <f>H16*(1+Assumptions!$D$34)</f>
        <v>10609</v>
      </c>
      <c r="M16" s="45">
        <v>1.0</v>
      </c>
      <c r="N16" s="7">
        <f>L16*(1+M16)*12</f>
        <v>254616</v>
      </c>
      <c r="O16" s="71"/>
    </row>
    <row r="17" ht="14.25" customHeight="1">
      <c r="A17" s="48" t="str">
        <f>Assumptions!A16</f>
        <v>Administration</v>
      </c>
      <c r="D17" s="7"/>
      <c r="E17" s="45"/>
      <c r="F17" s="7"/>
      <c r="H17" s="7"/>
      <c r="I17" s="45"/>
      <c r="J17" s="7"/>
      <c r="L17" s="7"/>
      <c r="M17" s="45"/>
      <c r="N17" s="7"/>
      <c r="O17" s="71"/>
    </row>
    <row r="18" ht="14.25" customHeight="1">
      <c r="A18" s="35" t="str">
        <f>Assumptions!A17</f>
        <v>MIDAO</v>
      </c>
      <c r="D18" s="7">
        <f>Assumptions!F17/12</f>
        <v>416.6666667</v>
      </c>
      <c r="E18" s="69"/>
      <c r="F18" s="7">
        <f>D18*(1+E18)*12</f>
        <v>5000</v>
      </c>
      <c r="H18" s="7">
        <f>D18*(1+Assumptions!$D$34)</f>
        <v>429.1666667</v>
      </c>
      <c r="I18" s="7"/>
      <c r="J18" s="7">
        <f>H18*(1+I18)*12</f>
        <v>5150</v>
      </c>
      <c r="L18" s="7">
        <f>H18*(1+Assumptions!$D$34)</f>
        <v>442.0416667</v>
      </c>
      <c r="M18" s="7"/>
      <c r="N18" s="7">
        <f>L18*(1+M18)*12</f>
        <v>5304.5</v>
      </c>
    </row>
    <row r="19" ht="14.25" customHeight="1">
      <c r="A19" s="48" t="str">
        <f>Assumptions!A18</f>
        <v>Marketing</v>
      </c>
      <c r="D19" s="7"/>
      <c r="E19" s="69"/>
      <c r="F19" s="7"/>
      <c r="H19" s="7"/>
      <c r="I19" s="7"/>
      <c r="J19" s="7"/>
      <c r="L19" s="7"/>
      <c r="M19" s="7"/>
      <c r="N19" s="7"/>
    </row>
    <row r="20" ht="14.25" customHeight="1">
      <c r="A20" s="35" t="str">
        <f>Assumptions!A19</f>
        <v>@x</v>
      </c>
      <c r="D20" s="7">
        <f>Assumptions!F19/12</f>
        <v>1000</v>
      </c>
      <c r="E20" s="69"/>
      <c r="F20" s="7">
        <f t="shared" ref="F20:F21" si="4">D20*(1+E20)*12</f>
        <v>12000</v>
      </c>
      <c r="H20" s="7">
        <f>D20*(1+Assumptions!$D$34)</f>
        <v>1030</v>
      </c>
      <c r="I20" s="7"/>
      <c r="J20" s="7">
        <f t="shared" ref="J20:J21" si="5">H20*(1+I20)*12</f>
        <v>12360</v>
      </c>
      <c r="L20" s="7">
        <f>H20*(1+Assumptions!$D$34)</f>
        <v>1060.9</v>
      </c>
      <c r="M20" s="7"/>
      <c r="N20" s="7">
        <f t="shared" ref="N20:N21" si="6">L20*(1+M20)*12</f>
        <v>12730.8</v>
      </c>
    </row>
    <row r="21" ht="14.25" customHeight="1">
      <c r="A21" s="35" t="str">
        <f>Assumptions!A20</f>
        <v>Other</v>
      </c>
      <c r="D21" s="7">
        <f>Assumptions!F20/12</f>
        <v>0</v>
      </c>
      <c r="E21" s="69"/>
      <c r="F21" s="7">
        <f t="shared" si="4"/>
        <v>0</v>
      </c>
      <c r="H21" s="7">
        <f>D21*(1+Assumptions!$D$34)</f>
        <v>0</v>
      </c>
      <c r="I21" s="7"/>
      <c r="J21" s="7">
        <f t="shared" si="5"/>
        <v>0</v>
      </c>
      <c r="L21" s="7">
        <f>H21*(1+Assumptions!$D$34)</f>
        <v>0</v>
      </c>
      <c r="M21" s="7"/>
      <c r="N21" s="7">
        <f t="shared" si="6"/>
        <v>0</v>
      </c>
    </row>
    <row r="22" ht="14.25" customHeight="1">
      <c r="D22" s="7"/>
      <c r="E22" s="69"/>
      <c r="F22" s="7"/>
      <c r="H22" s="7"/>
      <c r="I22" s="7"/>
      <c r="J22" s="7"/>
      <c r="L22" s="7"/>
      <c r="M22" s="7"/>
      <c r="N22" s="7"/>
    </row>
    <row r="23" ht="14.25" customHeight="1">
      <c r="A23" s="30" t="str">
        <f>Assumptions!A22</f>
        <v>Development costs</v>
      </c>
      <c r="D23" s="7"/>
      <c r="E23" s="69"/>
      <c r="F23" s="7"/>
      <c r="H23" s="7"/>
      <c r="I23" s="7"/>
      <c r="J23" s="7"/>
      <c r="L23" s="7"/>
      <c r="M23" s="7"/>
      <c r="N23" s="7"/>
    </row>
    <row r="24" ht="14.25" customHeight="1">
      <c r="A24" s="48" t="str">
        <f>Assumptions!A23</f>
        <v>Developers</v>
      </c>
      <c r="D24" s="7"/>
      <c r="E24" s="45"/>
      <c r="F24" s="7"/>
      <c r="H24" s="7"/>
      <c r="I24" s="45"/>
      <c r="J24" s="7"/>
      <c r="L24" s="7"/>
      <c r="M24" s="45"/>
      <c r="N24" s="7"/>
      <c r="O24" s="71"/>
    </row>
    <row r="25" ht="14.25" customHeight="1">
      <c r="A25" s="35" t="str">
        <f>Assumptions!A24</f>
        <v>CTO/Xi'an 1</v>
      </c>
      <c r="D25" s="7">
        <f>Assumptions!D24*Assumptions!C24</f>
        <v>8000</v>
      </c>
      <c r="E25" s="45"/>
      <c r="F25" s="7">
        <f t="shared" ref="F25:F29" si="7">D25*(1+E25)*12</f>
        <v>96000</v>
      </c>
      <c r="H25" s="7">
        <f>D25*(1+Assumptions!$D$34)</f>
        <v>8240</v>
      </c>
      <c r="I25" s="45" t="str">
        <f t="shared" ref="I25:I29" si="8">I24</f>
        <v/>
      </c>
      <c r="J25" s="7">
        <f t="shared" ref="J25:J29" si="9">H25*(1+I25)*12</f>
        <v>98880</v>
      </c>
      <c r="L25" s="7">
        <f>H25*(1+Assumptions!$D$34)</f>
        <v>8487.2</v>
      </c>
      <c r="M25" s="45">
        <v>1.0</v>
      </c>
      <c r="N25" s="7">
        <f t="shared" ref="N25:N29" si="10">L25*(1+M25)*12</f>
        <v>203692.8</v>
      </c>
      <c r="O25" s="71"/>
    </row>
    <row r="26" ht="14.25" customHeight="1">
      <c r="A26" s="35" t="str">
        <f>Assumptions!A25</f>
        <v>Xi'an dev 2</v>
      </c>
      <c r="D26" s="7">
        <f>Assumptions!D25*Assumptions!C25</f>
        <v>7000</v>
      </c>
      <c r="E26" s="45"/>
      <c r="F26" s="7">
        <f t="shared" si="7"/>
        <v>84000</v>
      </c>
      <c r="H26" s="7">
        <f>D26*(1+Assumptions!$D$34)</f>
        <v>7210</v>
      </c>
      <c r="I26" s="45" t="str">
        <f t="shared" si="8"/>
        <v/>
      </c>
      <c r="J26" s="7">
        <f t="shared" si="9"/>
        <v>86520</v>
      </c>
      <c r="L26" s="7">
        <f>H26*(1+Assumptions!$D$34)</f>
        <v>7426.3</v>
      </c>
      <c r="M26" s="45">
        <v>1.0</v>
      </c>
      <c r="N26" s="7">
        <f t="shared" si="10"/>
        <v>178231.2</v>
      </c>
      <c r="O26" s="71"/>
    </row>
    <row r="27" ht="14.25" customHeight="1">
      <c r="A27" s="35" t="str">
        <f>Assumptions!A26</f>
        <v>Radix engine dev 1</v>
      </c>
      <c r="D27" s="7">
        <f>Assumptions!D26*Assumptions!C26</f>
        <v>8000</v>
      </c>
      <c r="E27" s="45"/>
      <c r="F27" s="7">
        <f t="shared" si="7"/>
        <v>96000</v>
      </c>
      <c r="H27" s="7">
        <f>D27*(1+Assumptions!$D$34)</f>
        <v>8240</v>
      </c>
      <c r="I27" s="45" t="str">
        <f t="shared" si="8"/>
        <v/>
      </c>
      <c r="J27" s="7">
        <f t="shared" si="9"/>
        <v>98880</v>
      </c>
      <c r="L27" s="7">
        <f>H27*(1+Assumptions!$D$34)</f>
        <v>8487.2</v>
      </c>
      <c r="M27" s="45">
        <v>1.0</v>
      </c>
      <c r="N27" s="7">
        <f t="shared" si="10"/>
        <v>203692.8</v>
      </c>
      <c r="O27" s="71"/>
    </row>
    <row r="28" ht="14.25" customHeight="1">
      <c r="A28" s="35" t="str">
        <f>Assumptions!A27</f>
        <v>Radix engine dev 2</v>
      </c>
      <c r="D28" s="7">
        <f>Assumptions!D27*Assumptions!C27</f>
        <v>7000</v>
      </c>
      <c r="E28" s="45"/>
      <c r="F28" s="7">
        <f t="shared" si="7"/>
        <v>84000</v>
      </c>
      <c r="H28" s="7">
        <f>D28*(1+Assumptions!$D$34)</f>
        <v>7210</v>
      </c>
      <c r="I28" s="45" t="str">
        <f t="shared" si="8"/>
        <v/>
      </c>
      <c r="J28" s="7">
        <f t="shared" si="9"/>
        <v>86520</v>
      </c>
      <c r="L28" s="7">
        <f>H28*(1+Assumptions!$D$34)</f>
        <v>7426.3</v>
      </c>
      <c r="M28" s="45">
        <v>1.0</v>
      </c>
      <c r="N28" s="7">
        <f t="shared" si="10"/>
        <v>178231.2</v>
      </c>
      <c r="O28" s="71"/>
    </row>
    <row r="29" ht="14.25" customHeight="1">
      <c r="A29" s="62" t="str">
        <f>Assumptions!A28</f>
        <v>Radix wallet dev 1</v>
      </c>
      <c r="D29" s="7">
        <f>Assumptions!D28*Assumptions!C28</f>
        <v>7000</v>
      </c>
      <c r="E29" s="45"/>
      <c r="F29" s="7">
        <f t="shared" si="7"/>
        <v>84000</v>
      </c>
      <c r="G29" s="62"/>
      <c r="H29" s="7">
        <f>D29*(1+Assumptions!$D$34)</f>
        <v>7210</v>
      </c>
      <c r="I29" s="45" t="str">
        <f t="shared" si="8"/>
        <v/>
      </c>
      <c r="J29" s="7">
        <f t="shared" si="9"/>
        <v>86520</v>
      </c>
      <c r="K29" s="62"/>
      <c r="L29" s="7">
        <f>H29*(1+Assumptions!$D$34)</f>
        <v>7426.3</v>
      </c>
      <c r="M29" s="45">
        <v>1.0</v>
      </c>
      <c r="N29" s="7">
        <f t="shared" si="10"/>
        <v>178231.2</v>
      </c>
      <c r="O29" s="71"/>
    </row>
    <row r="30" ht="14.25" customHeight="1">
      <c r="D30" s="7"/>
      <c r="E30" s="7"/>
      <c r="F30" s="7"/>
      <c r="H30" s="7"/>
      <c r="I30" s="7"/>
      <c r="J30" s="7"/>
      <c r="L30" s="7"/>
      <c r="M30" s="7"/>
      <c r="N30" s="7"/>
    </row>
    <row r="31" ht="14.25" customHeight="1">
      <c r="D31" s="72">
        <f>SUM(D8:D30)</f>
        <v>79723.66667</v>
      </c>
      <c r="F31" s="72">
        <f>SUM(F8:F30)</f>
        <v>956684</v>
      </c>
      <c r="H31" s="72">
        <f>SUM(H8:H30)</f>
        <v>82115.37667</v>
      </c>
      <c r="J31" s="72">
        <f>SUM(J8:J30)</f>
        <v>1047184.52</v>
      </c>
      <c r="L31" s="72">
        <f>SUM(L8:L30)</f>
        <v>84578.83797</v>
      </c>
      <c r="N31" s="72">
        <f>SUM(N8:N30)</f>
        <v>1613293.656</v>
      </c>
    </row>
    <row r="32" ht="14.25" customHeight="1">
      <c r="F32" s="59">
        <f>ROUND(F31/12,0)</f>
        <v>79724</v>
      </c>
      <c r="G32" s="35" t="s">
        <v>98</v>
      </c>
      <c r="J32" s="59">
        <f>ROUND(J31/12,0)</f>
        <v>87265</v>
      </c>
      <c r="K32" s="35" t="s">
        <v>98</v>
      </c>
      <c r="N32" s="59">
        <f>ROUND(N31/12,0)</f>
        <v>134441</v>
      </c>
      <c r="O32" s="35" t="s">
        <v>98</v>
      </c>
    </row>
    <row r="33" ht="14.25" customHeight="1">
      <c r="A33" s="1" t="s">
        <v>99</v>
      </c>
      <c r="F33" s="7"/>
    </row>
    <row r="34" ht="14.25" customHeight="1">
      <c r="A34" s="73" t="s">
        <v>100</v>
      </c>
      <c r="B34" s="35" t="s">
        <v>101</v>
      </c>
      <c r="F34" s="7"/>
    </row>
    <row r="35" ht="14.25" customHeight="1">
      <c r="F35" s="7"/>
    </row>
    <row r="36" ht="14.25" customHeight="1">
      <c r="F36" s="7"/>
    </row>
    <row r="37" ht="14.25" customHeight="1">
      <c r="F37" s="7"/>
    </row>
    <row r="38" ht="14.25" customHeight="1">
      <c r="F38" s="7"/>
    </row>
    <row r="39" ht="14.25" customHeight="1">
      <c r="F39" s="7"/>
    </row>
    <row r="40" ht="14.25" customHeight="1">
      <c r="F40" s="7"/>
    </row>
    <row r="41" ht="14.25" customHeight="1">
      <c r="F41" s="7"/>
    </row>
    <row r="42" ht="14.25" customHeight="1">
      <c r="F42" s="7"/>
    </row>
    <row r="43" ht="14.25" customHeight="1">
      <c r="F43" s="7"/>
    </row>
    <row r="44" ht="14.25" customHeight="1">
      <c r="F44" s="7"/>
    </row>
    <row r="45" ht="14.25" customHeight="1">
      <c r="F45" s="7"/>
    </row>
    <row r="46" ht="14.25" customHeight="1">
      <c r="F46" s="7"/>
    </row>
    <row r="47" ht="14.25" customHeight="1">
      <c r="F47" s="7"/>
    </row>
    <row r="48" ht="14.25" customHeight="1">
      <c r="F48" s="7"/>
    </row>
    <row r="49" ht="14.25" customHeight="1">
      <c r="F49" s="7"/>
    </row>
    <row r="50" ht="14.25" customHeight="1">
      <c r="F50" s="7"/>
    </row>
    <row r="51" ht="14.25" customHeight="1">
      <c r="F51" s="7"/>
    </row>
    <row r="52" ht="14.25" customHeight="1">
      <c r="F52" s="7"/>
    </row>
    <row r="53" ht="14.25" customHeight="1">
      <c r="F53" s="7"/>
    </row>
    <row r="54" ht="14.25" customHeight="1">
      <c r="F54" s="7"/>
    </row>
    <row r="55" ht="14.25" customHeight="1">
      <c r="F55" s="7"/>
    </row>
    <row r="56" ht="14.25" customHeight="1">
      <c r="F56" s="7"/>
    </row>
    <row r="57" ht="14.25" customHeight="1">
      <c r="F57" s="7"/>
    </row>
    <row r="58" ht="14.25" customHeight="1">
      <c r="F58" s="7"/>
    </row>
    <row r="59" ht="14.25" customHeight="1">
      <c r="F59" s="7"/>
    </row>
    <row r="60" ht="14.25" customHeight="1">
      <c r="F60" s="7"/>
    </row>
    <row r="61" ht="14.25" customHeight="1">
      <c r="F61" s="7"/>
    </row>
    <row r="62" ht="14.25" customHeight="1">
      <c r="F62" s="7"/>
    </row>
    <row r="63" ht="14.25" customHeight="1">
      <c r="F63" s="7"/>
    </row>
    <row r="64" ht="14.25" customHeight="1">
      <c r="F64" s="7"/>
    </row>
    <row r="65" ht="14.25" customHeight="1">
      <c r="F65" s="7"/>
    </row>
    <row r="66" ht="14.25" customHeight="1">
      <c r="F66" s="7"/>
    </row>
    <row r="67" ht="14.25" customHeight="1">
      <c r="F67" s="7"/>
    </row>
    <row r="68" ht="14.25" customHeight="1">
      <c r="F68" s="7"/>
    </row>
    <row r="69" ht="14.25" customHeight="1">
      <c r="F69" s="7"/>
    </row>
    <row r="70" ht="14.25" customHeight="1">
      <c r="F70" s="7"/>
    </row>
    <row r="71" ht="14.25" customHeight="1">
      <c r="F71" s="7"/>
    </row>
    <row r="72" ht="14.25" customHeight="1">
      <c r="F72" s="7"/>
    </row>
    <row r="73" ht="14.25" customHeight="1">
      <c r="F73" s="7"/>
    </row>
    <row r="74" ht="14.25" customHeight="1">
      <c r="F74" s="7"/>
    </row>
    <row r="75" ht="14.25" customHeight="1">
      <c r="F75" s="7"/>
    </row>
    <row r="76" ht="14.25" customHeight="1">
      <c r="F76" s="7"/>
    </row>
    <row r="77" ht="14.25" customHeight="1">
      <c r="F77" s="7"/>
    </row>
    <row r="78" ht="14.25" customHeight="1">
      <c r="F78" s="7"/>
    </row>
    <row r="79" ht="14.25" customHeight="1">
      <c r="F79" s="7"/>
    </row>
    <row r="80" ht="14.25" customHeight="1">
      <c r="F80" s="7"/>
    </row>
    <row r="81" ht="14.25" customHeight="1">
      <c r="F81" s="7"/>
    </row>
    <row r="82" ht="14.25" customHeight="1">
      <c r="F82" s="7"/>
    </row>
    <row r="83" ht="14.25" customHeight="1">
      <c r="F83" s="7"/>
    </row>
    <row r="84" ht="14.25" customHeight="1">
      <c r="F84" s="7"/>
    </row>
    <row r="85" ht="14.25" customHeight="1">
      <c r="F85" s="7"/>
    </row>
    <row r="86" ht="14.25" customHeight="1">
      <c r="F86" s="7"/>
    </row>
    <row r="87" ht="14.25" customHeight="1">
      <c r="F87" s="7"/>
    </row>
    <row r="88" ht="14.25" customHeight="1">
      <c r="F88" s="7"/>
    </row>
    <row r="89" ht="14.25" customHeight="1">
      <c r="F89" s="7"/>
    </row>
    <row r="90" ht="14.25" customHeight="1">
      <c r="F90" s="7"/>
    </row>
    <row r="91" ht="14.25" customHeight="1">
      <c r="F91" s="7"/>
    </row>
    <row r="92" ht="14.25" customHeight="1">
      <c r="F92" s="7"/>
    </row>
    <row r="93" ht="14.25" customHeight="1">
      <c r="F93" s="7"/>
    </row>
    <row r="94" ht="14.25" customHeight="1">
      <c r="F94" s="7"/>
    </row>
    <row r="95" ht="14.25" customHeight="1">
      <c r="F95" s="7"/>
    </row>
    <row r="96" ht="14.25" customHeight="1">
      <c r="F96" s="7"/>
    </row>
    <row r="97" ht="14.25" customHeight="1">
      <c r="F97" s="7"/>
    </row>
    <row r="98" ht="14.25" customHeight="1">
      <c r="F98" s="7"/>
    </row>
    <row r="99" ht="14.25" customHeight="1">
      <c r="F99" s="7"/>
    </row>
    <row r="100" ht="14.25" customHeight="1">
      <c r="F100" s="7"/>
    </row>
    <row r="101" ht="14.25" customHeight="1">
      <c r="F101" s="7"/>
    </row>
    <row r="102" ht="14.25" customHeight="1">
      <c r="F102" s="7"/>
    </row>
    <row r="103" ht="14.25" customHeight="1">
      <c r="F103" s="7"/>
    </row>
    <row r="104" ht="14.25" customHeight="1">
      <c r="F104" s="7"/>
    </row>
    <row r="105" ht="14.25" customHeight="1">
      <c r="F105" s="7"/>
    </row>
    <row r="106" ht="14.25" customHeight="1">
      <c r="F106" s="7"/>
    </row>
    <row r="107" ht="14.25" customHeight="1">
      <c r="F107" s="7"/>
    </row>
    <row r="108" ht="14.25" customHeight="1">
      <c r="F108" s="7"/>
    </row>
    <row r="109" ht="14.25" customHeight="1">
      <c r="F109" s="7"/>
    </row>
    <row r="110" ht="14.25" customHeight="1">
      <c r="F110" s="7"/>
    </row>
    <row r="111" ht="14.25" customHeight="1">
      <c r="F111" s="7"/>
    </row>
    <row r="112" ht="14.25" customHeight="1">
      <c r="F112" s="7"/>
    </row>
    <row r="113" ht="14.25" customHeight="1">
      <c r="F113" s="7"/>
    </row>
    <row r="114" ht="14.25" customHeight="1">
      <c r="F114" s="7"/>
    </row>
    <row r="115" ht="14.25" customHeight="1">
      <c r="F115" s="7"/>
    </row>
    <row r="116" ht="14.25" customHeight="1">
      <c r="F116" s="7"/>
    </row>
    <row r="117" ht="14.25" customHeight="1">
      <c r="F117" s="7"/>
    </row>
    <row r="118" ht="14.25" customHeight="1">
      <c r="F118" s="7"/>
    </row>
    <row r="119" ht="14.25" customHeight="1">
      <c r="F119" s="7"/>
    </row>
    <row r="120" ht="14.25" customHeight="1">
      <c r="F120" s="7"/>
    </row>
    <row r="121" ht="14.25" customHeight="1">
      <c r="F121" s="7"/>
    </row>
    <row r="122" ht="14.25" customHeight="1">
      <c r="F122" s="7"/>
    </row>
    <row r="123" ht="14.25" customHeight="1">
      <c r="F123" s="7"/>
    </row>
    <row r="124" ht="14.25" customHeight="1">
      <c r="F124" s="7"/>
    </row>
    <row r="125" ht="14.25" customHeight="1">
      <c r="F125" s="7"/>
    </row>
    <row r="126" ht="14.25" customHeight="1">
      <c r="F126" s="7"/>
    </row>
    <row r="127" ht="14.25" customHeight="1">
      <c r="F127" s="7"/>
    </row>
    <row r="128" ht="14.25" customHeight="1">
      <c r="F128" s="7"/>
    </row>
    <row r="129" ht="14.25" customHeight="1">
      <c r="F129" s="7"/>
    </row>
    <row r="130" ht="14.25" customHeight="1">
      <c r="F130" s="7"/>
    </row>
    <row r="131" ht="14.25" customHeight="1">
      <c r="F131" s="7"/>
    </row>
    <row r="132" ht="14.25" customHeight="1">
      <c r="F132" s="7"/>
    </row>
    <row r="133" ht="14.25" customHeight="1">
      <c r="F133" s="7"/>
    </row>
    <row r="134" ht="14.25" customHeight="1">
      <c r="F134" s="7"/>
    </row>
    <row r="135" ht="14.25" customHeight="1">
      <c r="F135" s="7"/>
    </row>
    <row r="136" ht="14.25" customHeight="1">
      <c r="F136" s="7"/>
    </row>
    <row r="137" ht="14.25" customHeight="1">
      <c r="F137" s="7"/>
    </row>
    <row r="138" ht="14.25" customHeight="1">
      <c r="F138" s="7"/>
    </row>
    <row r="139" ht="14.25" customHeight="1">
      <c r="F139" s="7"/>
    </row>
    <row r="140" ht="14.25" customHeight="1">
      <c r="F140" s="7"/>
    </row>
    <row r="141" ht="14.25" customHeight="1">
      <c r="F141" s="7"/>
    </row>
    <row r="142" ht="14.25" customHeight="1">
      <c r="F142" s="7"/>
    </row>
    <row r="143" ht="14.25" customHeight="1">
      <c r="F143" s="7"/>
    </row>
    <row r="144" ht="14.25" customHeight="1">
      <c r="F144" s="7"/>
    </row>
    <row r="145" ht="14.25" customHeight="1">
      <c r="F145" s="7"/>
    </row>
    <row r="146" ht="14.25" customHeight="1">
      <c r="F146" s="7"/>
    </row>
    <row r="147" ht="14.25" customHeight="1">
      <c r="F147" s="7"/>
    </row>
    <row r="148" ht="14.25" customHeight="1">
      <c r="F148" s="7"/>
    </row>
    <row r="149" ht="14.25" customHeight="1">
      <c r="F149" s="7"/>
    </row>
    <row r="150" ht="14.25" customHeight="1">
      <c r="F150" s="7"/>
    </row>
    <row r="151" ht="14.25" customHeight="1">
      <c r="F151" s="7"/>
    </row>
    <row r="152" ht="14.25" customHeight="1">
      <c r="F152" s="7"/>
    </row>
    <row r="153" ht="14.25" customHeight="1">
      <c r="F153" s="7"/>
    </row>
    <row r="154" ht="14.25" customHeight="1">
      <c r="F154" s="7"/>
    </row>
    <row r="155" ht="14.25" customHeight="1">
      <c r="F155" s="7"/>
    </row>
    <row r="156" ht="14.25" customHeight="1">
      <c r="F156" s="7"/>
    </row>
    <row r="157" ht="14.25" customHeight="1">
      <c r="F157" s="7"/>
    </row>
    <row r="158" ht="14.25" customHeight="1">
      <c r="F158" s="7"/>
    </row>
    <row r="159" ht="14.25" customHeight="1">
      <c r="F159" s="7"/>
    </row>
    <row r="160" ht="14.25" customHeight="1">
      <c r="F160" s="7"/>
    </row>
    <row r="161" ht="14.25" customHeight="1">
      <c r="F161" s="7"/>
    </row>
    <row r="162" ht="14.25" customHeight="1">
      <c r="F162" s="7"/>
    </row>
    <row r="163" ht="14.25" customHeight="1">
      <c r="F163" s="7"/>
    </row>
    <row r="164" ht="14.25" customHeight="1">
      <c r="F164" s="7"/>
    </row>
    <row r="165" ht="14.25" customHeight="1">
      <c r="F165" s="7"/>
    </row>
    <row r="166" ht="14.25" customHeight="1">
      <c r="F166" s="7"/>
    </row>
    <row r="167" ht="14.25" customHeight="1">
      <c r="F167" s="7"/>
    </row>
    <row r="168" ht="14.25" customHeight="1">
      <c r="F168" s="7"/>
    </row>
    <row r="169" ht="14.25" customHeight="1">
      <c r="F169" s="7"/>
    </row>
    <row r="170" ht="14.25" customHeight="1">
      <c r="F170" s="7"/>
    </row>
    <row r="171" ht="14.25" customHeight="1">
      <c r="F171" s="7"/>
    </row>
    <row r="172" ht="14.25" customHeight="1">
      <c r="F172" s="7"/>
    </row>
    <row r="173" ht="14.25" customHeight="1">
      <c r="F173" s="7"/>
    </row>
    <row r="174" ht="14.25" customHeight="1">
      <c r="F174" s="7"/>
    </row>
    <row r="175" ht="14.25" customHeight="1">
      <c r="F175" s="7"/>
    </row>
    <row r="176" ht="14.25" customHeight="1">
      <c r="F176" s="7"/>
    </row>
    <row r="177" ht="14.25" customHeight="1">
      <c r="F177" s="7"/>
    </row>
    <row r="178" ht="14.25" customHeight="1">
      <c r="F178" s="7"/>
    </row>
    <row r="179" ht="14.25" customHeight="1">
      <c r="F179" s="7"/>
    </row>
    <row r="180" ht="14.25" customHeight="1">
      <c r="F180" s="7"/>
    </row>
    <row r="181" ht="14.25" customHeight="1">
      <c r="F181" s="7"/>
    </row>
    <row r="182" ht="14.25" customHeight="1">
      <c r="F182" s="7"/>
    </row>
    <row r="183" ht="14.25" customHeight="1">
      <c r="F183" s="7"/>
    </row>
    <row r="184" ht="14.25" customHeight="1">
      <c r="F184" s="7"/>
    </row>
    <row r="185" ht="14.25" customHeight="1">
      <c r="F185" s="7"/>
    </row>
    <row r="186" ht="14.25" customHeight="1">
      <c r="F186" s="7"/>
    </row>
    <row r="187" ht="14.25" customHeight="1">
      <c r="F187" s="7"/>
    </row>
    <row r="188" ht="14.25" customHeight="1">
      <c r="F188" s="7"/>
    </row>
    <row r="189" ht="14.25" customHeight="1">
      <c r="F189" s="7"/>
    </row>
    <row r="190" ht="14.25" customHeight="1">
      <c r="F190" s="7"/>
    </row>
    <row r="191" ht="14.25" customHeight="1">
      <c r="F191" s="7"/>
    </row>
    <row r="192" ht="14.25" customHeight="1">
      <c r="F192" s="7"/>
    </row>
    <row r="193" ht="14.25" customHeight="1">
      <c r="F193" s="7"/>
    </row>
    <row r="194" ht="14.25" customHeight="1">
      <c r="F194" s="7"/>
    </row>
    <row r="195" ht="14.25" customHeight="1">
      <c r="F195" s="7"/>
    </row>
    <row r="196" ht="14.25" customHeight="1">
      <c r="F196" s="7"/>
    </row>
    <row r="197" ht="14.25" customHeight="1">
      <c r="F197" s="7"/>
    </row>
    <row r="198" ht="14.25" customHeight="1">
      <c r="F198" s="7"/>
    </row>
    <row r="199" ht="14.25" customHeight="1">
      <c r="F199" s="7"/>
    </row>
    <row r="200" ht="14.25" customHeight="1">
      <c r="F200" s="7"/>
    </row>
    <row r="201" ht="14.25" customHeight="1">
      <c r="F201" s="7"/>
    </row>
    <row r="202" ht="14.25" customHeight="1">
      <c r="F202" s="7"/>
    </row>
    <row r="203" ht="14.25" customHeight="1">
      <c r="F203" s="7"/>
    </row>
    <row r="204" ht="14.25" customHeight="1">
      <c r="F204" s="7"/>
    </row>
    <row r="205" ht="14.25" customHeight="1">
      <c r="F205" s="7"/>
    </row>
    <row r="206" ht="14.25" customHeight="1">
      <c r="F206" s="7"/>
    </row>
    <row r="207" ht="14.25" customHeight="1">
      <c r="F207" s="7"/>
    </row>
    <row r="208" ht="14.25" customHeight="1">
      <c r="F208" s="7"/>
    </row>
    <row r="209" ht="14.25" customHeight="1">
      <c r="F209" s="7"/>
    </row>
    <row r="210" ht="14.25" customHeight="1">
      <c r="F210" s="7"/>
    </row>
    <row r="211" ht="14.25" customHeight="1">
      <c r="F211" s="7"/>
    </row>
    <row r="212" ht="14.25" customHeight="1">
      <c r="F212" s="7"/>
    </row>
    <row r="213" ht="14.25" customHeight="1">
      <c r="F213" s="7"/>
    </row>
    <row r="214" ht="14.25" customHeight="1">
      <c r="F214" s="7"/>
    </row>
    <row r="215" ht="14.25" customHeight="1">
      <c r="F215" s="7"/>
    </row>
    <row r="216" ht="14.25" customHeight="1">
      <c r="F216" s="7"/>
    </row>
    <row r="217" ht="14.25" customHeight="1">
      <c r="F217" s="7"/>
    </row>
    <row r="218" ht="14.25" customHeight="1">
      <c r="F218" s="7"/>
    </row>
    <row r="219" ht="14.25" customHeight="1">
      <c r="F219" s="7"/>
    </row>
    <row r="220" ht="14.25" customHeight="1">
      <c r="F220" s="7"/>
    </row>
    <row r="221" ht="14.25" customHeight="1">
      <c r="F221" s="7"/>
    </row>
    <row r="222" ht="14.25" customHeight="1">
      <c r="F222" s="7"/>
    </row>
    <row r="223" ht="14.25" customHeight="1">
      <c r="F223" s="7"/>
    </row>
    <row r="224" ht="14.25" customHeight="1">
      <c r="F224" s="7"/>
    </row>
    <row r="225" ht="14.25" customHeight="1">
      <c r="F225" s="7"/>
    </row>
    <row r="226" ht="14.25" customHeight="1">
      <c r="F226" s="7"/>
    </row>
    <row r="227" ht="14.25" customHeight="1">
      <c r="F227" s="7"/>
    </row>
    <row r="228" ht="14.25" customHeight="1">
      <c r="F228" s="7"/>
    </row>
    <row r="229" ht="14.25" customHeight="1">
      <c r="F229" s="7"/>
    </row>
    <row r="230" ht="14.25" customHeight="1">
      <c r="F230" s="7"/>
    </row>
    <row r="231" ht="14.25" customHeight="1">
      <c r="F231" s="7"/>
    </row>
    <row r="232" ht="14.25" customHeight="1">
      <c r="F232" s="7"/>
    </row>
    <row r="233" ht="14.25" customHeight="1">
      <c r="F233" s="7"/>
    </row>
    <row r="234" ht="14.25" customHeight="1">
      <c r="F234" s="7"/>
    </row>
    <row r="235" ht="14.25" customHeight="1">
      <c r="F235" s="7"/>
    </row>
    <row r="236" ht="14.25" customHeight="1">
      <c r="F236" s="7"/>
    </row>
    <row r="237" ht="14.25" customHeight="1">
      <c r="F237" s="7"/>
    </row>
    <row r="238" ht="14.25" customHeight="1">
      <c r="F238" s="7"/>
    </row>
    <row r="239" ht="14.25" customHeight="1">
      <c r="F239" s="7"/>
    </row>
    <row r="240" ht="14.25" customHeight="1">
      <c r="F240" s="7"/>
    </row>
    <row r="241" ht="14.25" customHeight="1">
      <c r="F241" s="7"/>
    </row>
    <row r="242" ht="14.25" customHeight="1">
      <c r="F242" s="7"/>
    </row>
    <row r="243" ht="14.25" customHeight="1">
      <c r="F243" s="7"/>
    </row>
    <row r="244" ht="14.25" customHeight="1">
      <c r="F244" s="7"/>
    </row>
    <row r="245" ht="14.25" customHeight="1">
      <c r="F245" s="7"/>
    </row>
    <row r="246" ht="14.25" customHeight="1">
      <c r="F246" s="7"/>
    </row>
    <row r="247" ht="14.25" customHeight="1">
      <c r="F247" s="7"/>
    </row>
    <row r="248" ht="14.25" customHeight="1">
      <c r="F248" s="7"/>
    </row>
    <row r="249" ht="14.25" customHeight="1">
      <c r="F249" s="7"/>
    </row>
    <row r="250" ht="14.25" customHeight="1">
      <c r="F250" s="7"/>
    </row>
    <row r="251" ht="14.25" customHeight="1">
      <c r="F251" s="7"/>
    </row>
    <row r="252" ht="14.25" customHeight="1">
      <c r="F252" s="7"/>
    </row>
    <row r="253" ht="14.25" customHeight="1">
      <c r="F253" s="7"/>
    </row>
    <row r="254" ht="14.25" customHeight="1">
      <c r="F254" s="7"/>
    </row>
    <row r="255" ht="14.25" customHeight="1">
      <c r="F255" s="7"/>
    </row>
    <row r="256" ht="14.25" customHeight="1">
      <c r="F256" s="7"/>
    </row>
    <row r="257" ht="14.25" customHeight="1">
      <c r="F257" s="7"/>
    </row>
    <row r="258" ht="14.25" customHeight="1">
      <c r="F258" s="7"/>
    </row>
    <row r="259" ht="14.25" customHeight="1">
      <c r="F259" s="7"/>
    </row>
    <row r="260" ht="14.25" customHeight="1">
      <c r="F260" s="7"/>
    </row>
    <row r="261" ht="14.25" customHeight="1">
      <c r="F261" s="7"/>
    </row>
    <row r="262" ht="14.25" customHeight="1">
      <c r="F262" s="7"/>
    </row>
    <row r="263" ht="14.25" customHeight="1">
      <c r="F263" s="7"/>
    </row>
    <row r="264" ht="14.25" customHeight="1">
      <c r="F264" s="7"/>
    </row>
    <row r="265" ht="14.25" customHeight="1">
      <c r="F265" s="7"/>
    </row>
    <row r="266" ht="14.25" customHeight="1">
      <c r="F266" s="7"/>
    </row>
    <row r="267" ht="14.25" customHeight="1">
      <c r="F267" s="7"/>
    </row>
    <row r="268" ht="14.25" customHeight="1">
      <c r="F268" s="7"/>
    </row>
    <row r="269" ht="14.25" customHeight="1">
      <c r="F269" s="7"/>
    </row>
    <row r="270" ht="14.25" customHeight="1">
      <c r="F270" s="7"/>
    </row>
    <row r="271" ht="14.25" customHeight="1">
      <c r="F271" s="7"/>
    </row>
    <row r="272" ht="14.25" customHeight="1">
      <c r="F272" s="7"/>
    </row>
    <row r="273" ht="14.25" customHeight="1">
      <c r="F273" s="7"/>
    </row>
    <row r="274" ht="14.25" customHeight="1">
      <c r="F274" s="7"/>
    </row>
    <row r="275" ht="14.25" customHeight="1">
      <c r="F275" s="7"/>
    </row>
    <row r="276" ht="14.25" customHeight="1">
      <c r="F276" s="7"/>
    </row>
    <row r="277" ht="14.25" customHeight="1">
      <c r="F277" s="7"/>
    </row>
    <row r="278" ht="14.25" customHeight="1">
      <c r="F278" s="7"/>
    </row>
    <row r="279" ht="14.25" customHeight="1">
      <c r="F279" s="7"/>
    </row>
    <row r="280" ht="14.25" customHeight="1">
      <c r="F280" s="7"/>
    </row>
    <row r="281" ht="14.25" customHeight="1">
      <c r="F281" s="7"/>
    </row>
    <row r="282" ht="14.25" customHeight="1">
      <c r="F282" s="7"/>
    </row>
    <row r="283" ht="14.25" customHeight="1">
      <c r="F283" s="7"/>
    </row>
    <row r="284" ht="14.25" customHeight="1">
      <c r="F284" s="7"/>
    </row>
    <row r="285" ht="14.25" customHeight="1">
      <c r="F285" s="7"/>
    </row>
    <row r="286" ht="14.25" customHeight="1">
      <c r="F286" s="7"/>
    </row>
    <row r="287" ht="14.25" customHeight="1">
      <c r="F287" s="7"/>
    </row>
    <row r="288" ht="14.25" customHeight="1">
      <c r="F288" s="7"/>
    </row>
    <row r="289" ht="14.25" customHeight="1">
      <c r="F289" s="7"/>
    </row>
    <row r="290" ht="14.25" customHeight="1">
      <c r="F290" s="7"/>
    </row>
    <row r="291" ht="14.25" customHeight="1">
      <c r="F291" s="7"/>
    </row>
    <row r="292" ht="14.25" customHeight="1">
      <c r="F292" s="7"/>
    </row>
    <row r="293" ht="14.25" customHeight="1">
      <c r="F293" s="7"/>
    </row>
    <row r="294" ht="14.25" customHeight="1">
      <c r="F294" s="7"/>
    </row>
    <row r="295" ht="14.25" customHeight="1">
      <c r="F295" s="7"/>
    </row>
    <row r="296" ht="14.25" customHeight="1">
      <c r="F296" s="7"/>
    </row>
    <row r="297" ht="14.25" customHeight="1">
      <c r="F297" s="7"/>
    </row>
    <row r="298" ht="14.25" customHeight="1">
      <c r="F298" s="7"/>
    </row>
    <row r="299" ht="14.25" customHeight="1">
      <c r="F299" s="7"/>
    </row>
    <row r="300" ht="14.25" customHeight="1">
      <c r="F300" s="7"/>
    </row>
    <row r="301" ht="14.25" customHeight="1">
      <c r="F301" s="7"/>
    </row>
    <row r="302" ht="14.25" customHeight="1">
      <c r="F302" s="7"/>
    </row>
    <row r="303" ht="14.25" customHeight="1">
      <c r="F303" s="7"/>
    </row>
    <row r="304" ht="14.25" customHeight="1">
      <c r="F304" s="7"/>
    </row>
    <row r="305" ht="14.25" customHeight="1">
      <c r="F305" s="7"/>
    </row>
    <row r="306" ht="14.25" customHeight="1">
      <c r="F306" s="7"/>
    </row>
    <row r="307" ht="14.25" customHeight="1">
      <c r="F307" s="7"/>
    </row>
    <row r="308" ht="14.25" customHeight="1">
      <c r="F308" s="7"/>
    </row>
    <row r="309" ht="14.25" customHeight="1">
      <c r="F309" s="7"/>
    </row>
    <row r="310" ht="14.25" customHeight="1">
      <c r="F310" s="7"/>
    </row>
    <row r="311" ht="14.25" customHeight="1">
      <c r="F311" s="7"/>
    </row>
    <row r="312" ht="14.25" customHeight="1">
      <c r="F312" s="7"/>
    </row>
    <row r="313" ht="14.25" customHeight="1">
      <c r="F313" s="7"/>
    </row>
    <row r="314" ht="14.25" customHeight="1">
      <c r="F314" s="7"/>
    </row>
    <row r="315" ht="14.25" customHeight="1">
      <c r="F315" s="7"/>
    </row>
    <row r="316" ht="14.25" customHeight="1">
      <c r="F316" s="7"/>
    </row>
    <row r="317" ht="14.25" customHeight="1">
      <c r="F317" s="7"/>
    </row>
    <row r="318" ht="14.25" customHeight="1">
      <c r="F318" s="7"/>
    </row>
    <row r="319" ht="14.25" customHeight="1">
      <c r="F319" s="7"/>
    </row>
    <row r="320" ht="14.25" customHeight="1">
      <c r="F320" s="7"/>
    </row>
    <row r="321" ht="14.25" customHeight="1">
      <c r="F321" s="7"/>
    </row>
    <row r="322" ht="14.25" customHeight="1">
      <c r="F322" s="7"/>
    </row>
    <row r="323" ht="14.25" customHeight="1">
      <c r="F323" s="7"/>
    </row>
    <row r="324" ht="14.25" customHeight="1">
      <c r="F324" s="7"/>
    </row>
    <row r="325" ht="14.25" customHeight="1">
      <c r="F325" s="7"/>
    </row>
    <row r="326" ht="14.25" customHeight="1">
      <c r="F326" s="7"/>
    </row>
    <row r="327" ht="14.25" customHeight="1">
      <c r="F327" s="7"/>
    </row>
    <row r="328" ht="14.25" customHeight="1">
      <c r="F328" s="7"/>
    </row>
    <row r="329" ht="14.25" customHeight="1">
      <c r="F329" s="7"/>
    </row>
    <row r="330" ht="14.25" customHeight="1">
      <c r="F330" s="7"/>
    </row>
    <row r="331" ht="14.25" customHeight="1">
      <c r="F331" s="7"/>
    </row>
    <row r="332" ht="14.25" customHeight="1">
      <c r="F332" s="7"/>
    </row>
    <row r="333" ht="14.25" customHeight="1">
      <c r="F333" s="7"/>
    </row>
    <row r="334" ht="14.25" customHeight="1">
      <c r="F334" s="7"/>
    </row>
    <row r="335" ht="14.25" customHeight="1">
      <c r="F335" s="7"/>
    </row>
    <row r="336" ht="14.25" customHeight="1">
      <c r="F336" s="7"/>
    </row>
    <row r="337" ht="14.25" customHeight="1">
      <c r="F337" s="7"/>
    </row>
    <row r="338" ht="14.25" customHeight="1">
      <c r="F338" s="7"/>
    </row>
    <row r="339" ht="14.25" customHeight="1">
      <c r="F339" s="7"/>
    </row>
    <row r="340" ht="14.25" customHeight="1">
      <c r="F340" s="7"/>
    </row>
    <row r="341" ht="14.25" customHeight="1">
      <c r="F341" s="7"/>
    </row>
    <row r="342" ht="14.25" customHeight="1">
      <c r="F342" s="7"/>
    </row>
    <row r="343" ht="14.25" customHeight="1">
      <c r="F343" s="7"/>
    </row>
    <row r="344" ht="14.25" customHeight="1">
      <c r="F344" s="7"/>
    </row>
    <row r="345" ht="14.25" customHeight="1">
      <c r="F345" s="7"/>
    </row>
    <row r="346" ht="14.25" customHeight="1">
      <c r="F346" s="7"/>
    </row>
    <row r="347" ht="14.25" customHeight="1">
      <c r="F347" s="7"/>
    </row>
    <row r="348" ht="14.25" customHeight="1">
      <c r="F348" s="7"/>
    </row>
    <row r="349" ht="14.25" customHeight="1">
      <c r="F349" s="7"/>
    </row>
    <row r="350" ht="14.25" customHeight="1">
      <c r="F350" s="7"/>
    </row>
    <row r="351" ht="14.25" customHeight="1">
      <c r="F351" s="7"/>
    </row>
    <row r="352" ht="14.25" customHeight="1">
      <c r="F352" s="7"/>
    </row>
    <row r="353" ht="14.25" customHeight="1">
      <c r="F353" s="7"/>
    </row>
    <row r="354" ht="14.25" customHeight="1">
      <c r="F354" s="7"/>
    </row>
    <row r="355" ht="14.25" customHeight="1">
      <c r="F355" s="7"/>
    </row>
    <row r="356" ht="14.25" customHeight="1">
      <c r="F356" s="7"/>
    </row>
    <row r="357" ht="14.25" customHeight="1">
      <c r="F357" s="7"/>
    </row>
    <row r="358" ht="14.25" customHeight="1">
      <c r="F358" s="7"/>
    </row>
    <row r="359" ht="14.25" customHeight="1">
      <c r="F359" s="7"/>
    </row>
    <row r="360" ht="14.25" customHeight="1">
      <c r="F360" s="7"/>
    </row>
    <row r="361" ht="14.25" customHeight="1">
      <c r="F361" s="7"/>
    </row>
    <row r="362" ht="14.25" customHeight="1">
      <c r="F362" s="7"/>
    </row>
    <row r="363" ht="14.25" customHeight="1">
      <c r="F363" s="7"/>
    </row>
    <row r="364" ht="14.25" customHeight="1">
      <c r="F364" s="7"/>
    </row>
    <row r="365" ht="14.25" customHeight="1">
      <c r="F365" s="7"/>
    </row>
    <row r="366" ht="14.25" customHeight="1">
      <c r="F366" s="7"/>
    </row>
    <row r="367" ht="14.25" customHeight="1">
      <c r="F367" s="7"/>
    </row>
    <row r="368" ht="14.25" customHeight="1">
      <c r="F368" s="7"/>
    </row>
    <row r="369" ht="14.25" customHeight="1">
      <c r="F369" s="7"/>
    </row>
    <row r="370" ht="14.25" customHeight="1">
      <c r="F370" s="7"/>
    </row>
    <row r="371" ht="14.25" customHeight="1">
      <c r="F371" s="7"/>
    </row>
    <row r="372" ht="14.25" customHeight="1">
      <c r="F372" s="7"/>
    </row>
    <row r="373" ht="14.25" customHeight="1">
      <c r="F373" s="7"/>
    </row>
    <row r="374" ht="14.25" customHeight="1">
      <c r="F374" s="7"/>
    </row>
    <row r="375" ht="14.25" customHeight="1">
      <c r="F375" s="7"/>
    </row>
    <row r="376" ht="14.25" customHeight="1">
      <c r="F376" s="7"/>
    </row>
    <row r="377" ht="14.25" customHeight="1">
      <c r="F377" s="7"/>
    </row>
    <row r="378" ht="14.25" customHeight="1">
      <c r="F378" s="7"/>
    </row>
    <row r="379" ht="14.25" customHeight="1">
      <c r="F379" s="7"/>
    </row>
    <row r="380" ht="14.25" customHeight="1">
      <c r="F380" s="7"/>
    </row>
    <row r="381" ht="14.25" customHeight="1">
      <c r="F381" s="7"/>
    </row>
    <row r="382" ht="14.25" customHeight="1">
      <c r="F382" s="7"/>
    </row>
    <row r="383" ht="14.25" customHeight="1">
      <c r="F383" s="7"/>
    </row>
    <row r="384" ht="14.25" customHeight="1">
      <c r="F384" s="7"/>
    </row>
    <row r="385" ht="14.25" customHeight="1">
      <c r="F385" s="7"/>
    </row>
    <row r="386" ht="14.25" customHeight="1">
      <c r="F386" s="7"/>
    </row>
    <row r="387" ht="14.25" customHeight="1">
      <c r="F387" s="7"/>
    </row>
    <row r="388" ht="14.25" customHeight="1">
      <c r="F388" s="7"/>
    </row>
    <row r="389" ht="14.25" customHeight="1">
      <c r="F389" s="7"/>
    </row>
    <row r="390" ht="14.25" customHeight="1">
      <c r="F390" s="7"/>
    </row>
    <row r="391" ht="14.25" customHeight="1">
      <c r="F391" s="7"/>
    </row>
    <row r="392" ht="14.25" customHeight="1">
      <c r="F392" s="7"/>
    </row>
    <row r="393" ht="14.25" customHeight="1">
      <c r="F393" s="7"/>
    </row>
    <row r="394" ht="14.25" customHeight="1">
      <c r="F394" s="7"/>
    </row>
    <row r="395" ht="14.25" customHeight="1">
      <c r="F395" s="7"/>
    </row>
    <row r="396" ht="14.25" customHeight="1">
      <c r="F396" s="7"/>
    </row>
    <row r="397" ht="14.25" customHeight="1">
      <c r="F397" s="7"/>
    </row>
    <row r="398" ht="14.25" customHeight="1">
      <c r="F398" s="7"/>
    </row>
    <row r="399" ht="14.25" customHeight="1">
      <c r="F399" s="7"/>
    </row>
    <row r="400" ht="14.25" customHeight="1">
      <c r="F400" s="7"/>
    </row>
    <row r="401" ht="14.25" customHeight="1">
      <c r="F401" s="7"/>
    </row>
    <row r="402" ht="14.25" customHeight="1">
      <c r="F402" s="7"/>
    </row>
    <row r="403" ht="14.25" customHeight="1">
      <c r="F403" s="7"/>
    </row>
    <row r="404" ht="14.25" customHeight="1">
      <c r="F404" s="7"/>
    </row>
    <row r="405" ht="14.25" customHeight="1">
      <c r="F405" s="7"/>
    </row>
    <row r="406" ht="14.25" customHeight="1">
      <c r="F406" s="7"/>
    </row>
    <row r="407" ht="14.25" customHeight="1">
      <c r="F407" s="7"/>
    </row>
    <row r="408" ht="14.25" customHeight="1">
      <c r="F408" s="7"/>
    </row>
    <row r="409" ht="14.25" customHeight="1">
      <c r="F409" s="7"/>
    </row>
    <row r="410" ht="14.25" customHeight="1">
      <c r="F410" s="7"/>
    </row>
    <row r="411" ht="14.25" customHeight="1">
      <c r="F411" s="7"/>
    </row>
    <row r="412" ht="14.25" customHeight="1">
      <c r="F412" s="7"/>
    </row>
    <row r="413" ht="14.25" customHeight="1">
      <c r="F413" s="7"/>
    </row>
    <row r="414" ht="14.25" customHeight="1">
      <c r="F414" s="7"/>
    </row>
    <row r="415" ht="14.25" customHeight="1">
      <c r="F415" s="7"/>
    </row>
    <row r="416" ht="14.25" customHeight="1">
      <c r="F416" s="7"/>
    </row>
    <row r="417" ht="14.25" customHeight="1">
      <c r="F417" s="7"/>
    </row>
    <row r="418" ht="14.25" customHeight="1">
      <c r="F418" s="7"/>
    </row>
    <row r="419" ht="14.25" customHeight="1">
      <c r="F419" s="7"/>
    </row>
    <row r="420" ht="14.25" customHeight="1">
      <c r="F420" s="7"/>
    </row>
    <row r="421" ht="14.25" customHeight="1">
      <c r="F421" s="7"/>
    </row>
    <row r="422" ht="14.25" customHeight="1">
      <c r="F422" s="7"/>
    </row>
    <row r="423" ht="14.25" customHeight="1">
      <c r="F423" s="7"/>
    </row>
    <row r="424" ht="14.25" customHeight="1">
      <c r="F424" s="7"/>
    </row>
    <row r="425" ht="14.25" customHeight="1">
      <c r="F425" s="7"/>
    </row>
    <row r="426" ht="14.25" customHeight="1">
      <c r="F426" s="7"/>
    </row>
    <row r="427" ht="14.25" customHeight="1">
      <c r="F427" s="7"/>
    </row>
    <row r="428" ht="14.25" customHeight="1">
      <c r="F428" s="7"/>
    </row>
    <row r="429" ht="14.25" customHeight="1">
      <c r="F429" s="7"/>
    </row>
    <row r="430" ht="14.25" customHeight="1">
      <c r="F430" s="7"/>
    </row>
    <row r="431" ht="14.25" customHeight="1">
      <c r="F431" s="7"/>
    </row>
    <row r="432" ht="14.25" customHeight="1">
      <c r="F432" s="7"/>
    </row>
    <row r="433" ht="14.25" customHeight="1">
      <c r="F433" s="7"/>
    </row>
    <row r="434" ht="14.25" customHeight="1">
      <c r="F434" s="7"/>
    </row>
    <row r="435" ht="14.25" customHeight="1">
      <c r="F435" s="7"/>
    </row>
    <row r="436" ht="14.25" customHeight="1">
      <c r="F436" s="7"/>
    </row>
    <row r="437" ht="14.25" customHeight="1">
      <c r="F437" s="7"/>
    </row>
    <row r="438" ht="14.25" customHeight="1">
      <c r="F438" s="7"/>
    </row>
    <row r="439" ht="14.25" customHeight="1">
      <c r="F439" s="7"/>
    </row>
    <row r="440" ht="14.25" customHeight="1">
      <c r="F440" s="7"/>
    </row>
    <row r="441" ht="14.25" customHeight="1">
      <c r="F441" s="7"/>
    </row>
    <row r="442" ht="14.25" customHeight="1">
      <c r="F442" s="7"/>
    </row>
    <row r="443" ht="14.25" customHeight="1">
      <c r="F443" s="7"/>
    </row>
    <row r="444" ht="14.25" customHeight="1">
      <c r="F444" s="7"/>
    </row>
    <row r="445" ht="14.25" customHeight="1">
      <c r="F445" s="7"/>
    </row>
    <row r="446" ht="14.25" customHeight="1">
      <c r="F446" s="7"/>
    </row>
    <row r="447" ht="14.25" customHeight="1">
      <c r="F447" s="7"/>
    </row>
    <row r="448" ht="14.25" customHeight="1">
      <c r="F448" s="7"/>
    </row>
    <row r="449" ht="14.25" customHeight="1">
      <c r="F449" s="7"/>
    </row>
    <row r="450" ht="14.25" customHeight="1">
      <c r="F450" s="7"/>
    </row>
    <row r="451" ht="14.25" customHeight="1">
      <c r="F451" s="7"/>
    </row>
    <row r="452" ht="14.25" customHeight="1">
      <c r="F452" s="7"/>
    </row>
    <row r="453" ht="14.25" customHeight="1">
      <c r="F453" s="7"/>
    </row>
    <row r="454" ht="14.25" customHeight="1">
      <c r="F454" s="7"/>
    </row>
    <row r="455" ht="14.25" customHeight="1">
      <c r="F455" s="7"/>
    </row>
    <row r="456" ht="14.25" customHeight="1">
      <c r="F456" s="7"/>
    </row>
    <row r="457" ht="14.25" customHeight="1">
      <c r="F457" s="7"/>
    </row>
    <row r="458" ht="14.25" customHeight="1">
      <c r="F458" s="7"/>
    </row>
    <row r="459" ht="14.25" customHeight="1">
      <c r="F459" s="7"/>
    </row>
    <row r="460" ht="14.25" customHeight="1">
      <c r="F460" s="7"/>
    </row>
    <row r="461" ht="14.25" customHeight="1">
      <c r="F461" s="7"/>
    </row>
    <row r="462" ht="14.25" customHeight="1">
      <c r="F462" s="7"/>
    </row>
    <row r="463" ht="14.25" customHeight="1">
      <c r="F463" s="7"/>
    </row>
    <row r="464" ht="14.25" customHeight="1">
      <c r="F464" s="7"/>
    </row>
    <row r="465" ht="14.25" customHeight="1">
      <c r="F465" s="7"/>
    </row>
    <row r="466" ht="14.25" customHeight="1">
      <c r="F466" s="7"/>
    </row>
    <row r="467" ht="14.25" customHeight="1">
      <c r="F467" s="7"/>
    </row>
    <row r="468" ht="14.25" customHeight="1">
      <c r="F468" s="7"/>
    </row>
    <row r="469" ht="14.25" customHeight="1">
      <c r="F469" s="7"/>
    </row>
    <row r="470" ht="14.25" customHeight="1">
      <c r="F470" s="7"/>
    </row>
    <row r="471" ht="14.25" customHeight="1">
      <c r="F471" s="7"/>
    </row>
    <row r="472" ht="14.25" customHeight="1">
      <c r="F472" s="7"/>
    </row>
    <row r="473" ht="14.25" customHeight="1">
      <c r="F473" s="7"/>
    </row>
    <row r="474" ht="14.25" customHeight="1">
      <c r="F474" s="7"/>
    </row>
    <row r="475" ht="14.25" customHeight="1">
      <c r="F475" s="7"/>
    </row>
    <row r="476" ht="14.25" customHeight="1">
      <c r="F476" s="7"/>
    </row>
    <row r="477" ht="14.25" customHeight="1">
      <c r="F477" s="7"/>
    </row>
    <row r="478" ht="14.25" customHeight="1">
      <c r="F478" s="7"/>
    </row>
    <row r="479" ht="14.25" customHeight="1">
      <c r="F479" s="7"/>
    </row>
    <row r="480" ht="14.25" customHeight="1">
      <c r="F480" s="7"/>
    </row>
    <row r="481" ht="14.25" customHeight="1">
      <c r="F481" s="7"/>
    </row>
    <row r="482" ht="14.25" customHeight="1">
      <c r="F482" s="7"/>
    </row>
    <row r="483" ht="14.25" customHeight="1">
      <c r="F483" s="7"/>
    </row>
    <row r="484" ht="14.25" customHeight="1">
      <c r="F484" s="7"/>
    </row>
    <row r="485" ht="14.25" customHeight="1">
      <c r="F485" s="7"/>
    </row>
    <row r="486" ht="14.25" customHeight="1">
      <c r="F486" s="7"/>
    </row>
    <row r="487" ht="14.25" customHeight="1">
      <c r="F487" s="7"/>
    </row>
    <row r="488" ht="14.25" customHeight="1">
      <c r="F488" s="7"/>
    </row>
    <row r="489" ht="14.25" customHeight="1">
      <c r="F489" s="7"/>
    </row>
    <row r="490" ht="14.25" customHeight="1">
      <c r="F490" s="7"/>
    </row>
    <row r="491" ht="14.25" customHeight="1">
      <c r="F491" s="7"/>
    </row>
    <row r="492" ht="14.25" customHeight="1">
      <c r="F492" s="7"/>
    </row>
    <row r="493" ht="14.25" customHeight="1">
      <c r="F493" s="7"/>
    </row>
    <row r="494" ht="14.25" customHeight="1">
      <c r="F494" s="7"/>
    </row>
    <row r="495" ht="14.25" customHeight="1">
      <c r="F495" s="7"/>
    </row>
    <row r="496" ht="14.25" customHeight="1">
      <c r="F496" s="7"/>
    </row>
    <row r="497" ht="14.25" customHeight="1">
      <c r="F497" s="7"/>
    </row>
    <row r="498" ht="14.25" customHeight="1">
      <c r="F498" s="7"/>
    </row>
    <row r="499" ht="14.25" customHeight="1">
      <c r="F499" s="7"/>
    </row>
    <row r="500" ht="14.25" customHeight="1">
      <c r="F500" s="7"/>
    </row>
    <row r="501" ht="14.25" customHeight="1">
      <c r="F501" s="7"/>
    </row>
    <row r="502" ht="14.25" customHeight="1">
      <c r="F502" s="7"/>
    </row>
    <row r="503" ht="14.25" customHeight="1">
      <c r="F503" s="7"/>
    </row>
    <row r="504" ht="14.25" customHeight="1">
      <c r="F504" s="7"/>
    </row>
    <row r="505" ht="14.25" customHeight="1">
      <c r="F505" s="7"/>
    </row>
    <row r="506" ht="14.25" customHeight="1">
      <c r="F506" s="7"/>
    </row>
    <row r="507" ht="14.25" customHeight="1">
      <c r="F507" s="7"/>
    </row>
    <row r="508" ht="14.25" customHeight="1">
      <c r="F508" s="7"/>
    </row>
    <row r="509" ht="14.25" customHeight="1">
      <c r="F509" s="7"/>
    </row>
    <row r="510" ht="14.25" customHeight="1">
      <c r="F510" s="7"/>
    </row>
    <row r="511" ht="14.25" customHeight="1">
      <c r="F511" s="7"/>
    </row>
    <row r="512" ht="14.25" customHeight="1">
      <c r="F512" s="7"/>
    </row>
    <row r="513" ht="14.25" customHeight="1">
      <c r="F513" s="7"/>
    </row>
    <row r="514" ht="14.25" customHeight="1">
      <c r="F514" s="7"/>
    </row>
    <row r="515" ht="14.25" customHeight="1">
      <c r="F515" s="7"/>
    </row>
    <row r="516" ht="14.25" customHeight="1">
      <c r="F516" s="7"/>
    </row>
    <row r="517" ht="14.25" customHeight="1">
      <c r="F517" s="7"/>
    </row>
    <row r="518" ht="14.25" customHeight="1">
      <c r="F518" s="7"/>
    </row>
    <row r="519" ht="14.25" customHeight="1">
      <c r="F519" s="7"/>
    </row>
    <row r="520" ht="14.25" customHeight="1">
      <c r="F520" s="7"/>
    </row>
    <row r="521" ht="14.25" customHeight="1">
      <c r="F521" s="7"/>
    </row>
    <row r="522" ht="14.25" customHeight="1">
      <c r="F522" s="7"/>
    </row>
    <row r="523" ht="14.25" customHeight="1">
      <c r="F523" s="7"/>
    </row>
    <row r="524" ht="14.25" customHeight="1">
      <c r="F524" s="7"/>
    </row>
    <row r="525" ht="14.25" customHeight="1">
      <c r="F525" s="7"/>
    </row>
    <row r="526" ht="14.25" customHeight="1">
      <c r="F526" s="7"/>
    </row>
    <row r="527" ht="14.25" customHeight="1">
      <c r="F527" s="7"/>
    </row>
    <row r="528" ht="14.25" customHeight="1">
      <c r="F528" s="7"/>
    </row>
    <row r="529" ht="14.25" customHeight="1">
      <c r="F529" s="7"/>
    </row>
    <row r="530" ht="14.25" customHeight="1">
      <c r="F530" s="7"/>
    </row>
    <row r="531" ht="14.25" customHeight="1">
      <c r="F531" s="7"/>
    </row>
    <row r="532" ht="14.25" customHeight="1">
      <c r="F532" s="7"/>
    </row>
    <row r="533" ht="14.25" customHeight="1">
      <c r="F533" s="7"/>
    </row>
    <row r="534" ht="14.25" customHeight="1">
      <c r="F534" s="7"/>
    </row>
    <row r="535" ht="14.25" customHeight="1">
      <c r="F535" s="7"/>
    </row>
    <row r="536" ht="14.25" customHeight="1">
      <c r="F536" s="7"/>
    </row>
    <row r="537" ht="14.25" customHeight="1">
      <c r="F537" s="7"/>
    </row>
    <row r="538" ht="14.25" customHeight="1">
      <c r="F538" s="7"/>
    </row>
    <row r="539" ht="14.25" customHeight="1">
      <c r="F539" s="7"/>
    </row>
    <row r="540" ht="14.25" customHeight="1">
      <c r="F540" s="7"/>
    </row>
    <row r="541" ht="14.25" customHeight="1">
      <c r="F541" s="7"/>
    </row>
    <row r="542" ht="14.25" customHeight="1">
      <c r="F542" s="7"/>
    </row>
    <row r="543" ht="14.25" customHeight="1">
      <c r="F543" s="7"/>
    </row>
    <row r="544" ht="14.25" customHeight="1">
      <c r="F544" s="7"/>
    </row>
    <row r="545" ht="14.25" customHeight="1">
      <c r="F545" s="7"/>
    </row>
    <row r="546" ht="14.25" customHeight="1">
      <c r="F546" s="7"/>
    </row>
    <row r="547" ht="14.25" customHeight="1">
      <c r="F547" s="7"/>
    </row>
    <row r="548" ht="14.25" customHeight="1">
      <c r="F548" s="7"/>
    </row>
    <row r="549" ht="14.25" customHeight="1">
      <c r="F549" s="7"/>
    </row>
    <row r="550" ht="14.25" customHeight="1">
      <c r="F550" s="7"/>
    </row>
    <row r="551" ht="14.25" customHeight="1">
      <c r="F551" s="7"/>
    </row>
    <row r="552" ht="14.25" customHeight="1">
      <c r="F552" s="7"/>
    </row>
    <row r="553" ht="14.25" customHeight="1">
      <c r="F553" s="7"/>
    </row>
    <row r="554" ht="14.25" customHeight="1">
      <c r="F554" s="7"/>
    </row>
    <row r="555" ht="14.25" customHeight="1">
      <c r="F555" s="7"/>
    </row>
    <row r="556" ht="14.25" customHeight="1">
      <c r="F556" s="7"/>
    </row>
    <row r="557" ht="14.25" customHeight="1">
      <c r="F557" s="7"/>
    </row>
    <row r="558" ht="14.25" customHeight="1">
      <c r="F558" s="7"/>
    </row>
    <row r="559" ht="14.25" customHeight="1">
      <c r="F559" s="7"/>
    </row>
    <row r="560" ht="14.25" customHeight="1">
      <c r="F560" s="7"/>
    </row>
    <row r="561" ht="14.25" customHeight="1">
      <c r="F561" s="7"/>
    </row>
    <row r="562" ht="14.25" customHeight="1">
      <c r="F562" s="7"/>
    </row>
    <row r="563" ht="14.25" customHeight="1">
      <c r="F563" s="7"/>
    </row>
    <row r="564" ht="14.25" customHeight="1">
      <c r="F564" s="7"/>
    </row>
    <row r="565" ht="14.25" customHeight="1">
      <c r="F565" s="7"/>
    </row>
    <row r="566" ht="14.25" customHeight="1">
      <c r="F566" s="7"/>
    </row>
    <row r="567" ht="14.25" customHeight="1">
      <c r="F567" s="7"/>
    </row>
    <row r="568" ht="14.25" customHeight="1">
      <c r="F568" s="7"/>
    </row>
    <row r="569" ht="14.25" customHeight="1">
      <c r="F569" s="7"/>
    </row>
    <row r="570" ht="14.25" customHeight="1">
      <c r="F570" s="7"/>
    </row>
    <row r="571" ht="14.25" customHeight="1">
      <c r="F571" s="7"/>
    </row>
    <row r="572" ht="14.25" customHeight="1">
      <c r="F572" s="7"/>
    </row>
    <row r="573" ht="14.25" customHeight="1">
      <c r="F573" s="7"/>
    </row>
    <row r="574" ht="14.25" customHeight="1">
      <c r="F574" s="7"/>
    </row>
    <row r="575" ht="14.25" customHeight="1">
      <c r="F575" s="7"/>
    </row>
    <row r="576" ht="14.25" customHeight="1">
      <c r="F576" s="7"/>
    </row>
    <row r="577" ht="14.25" customHeight="1">
      <c r="F577" s="7"/>
    </row>
    <row r="578" ht="14.25" customHeight="1">
      <c r="F578" s="7"/>
    </row>
    <row r="579" ht="14.25" customHeight="1">
      <c r="F579" s="7"/>
    </row>
    <row r="580" ht="14.25" customHeight="1">
      <c r="F580" s="7"/>
    </row>
    <row r="581" ht="14.25" customHeight="1">
      <c r="F581" s="7"/>
    </row>
    <row r="582" ht="14.25" customHeight="1">
      <c r="F582" s="7"/>
    </row>
    <row r="583" ht="14.25" customHeight="1">
      <c r="F583" s="7"/>
    </row>
    <row r="584" ht="14.25" customHeight="1">
      <c r="F584" s="7"/>
    </row>
    <row r="585" ht="14.25" customHeight="1">
      <c r="F585" s="7"/>
    </row>
    <row r="586" ht="14.25" customHeight="1">
      <c r="F586" s="7"/>
    </row>
    <row r="587" ht="14.25" customHeight="1">
      <c r="F587" s="7"/>
    </row>
    <row r="588" ht="14.25" customHeight="1">
      <c r="F588" s="7"/>
    </row>
    <row r="589" ht="14.25" customHeight="1">
      <c r="F589" s="7"/>
    </row>
    <row r="590" ht="14.25" customHeight="1">
      <c r="F590" s="7"/>
    </row>
    <row r="591" ht="14.25" customHeight="1">
      <c r="F591" s="7"/>
    </row>
    <row r="592" ht="14.25" customHeight="1">
      <c r="F592" s="7"/>
    </row>
    <row r="593" ht="14.25" customHeight="1">
      <c r="F593" s="7"/>
    </row>
    <row r="594" ht="14.25" customHeight="1">
      <c r="F594" s="7"/>
    </row>
    <row r="595" ht="14.25" customHeight="1">
      <c r="F595" s="7"/>
    </row>
    <row r="596" ht="14.25" customHeight="1">
      <c r="F596" s="7"/>
    </row>
    <row r="597" ht="14.25" customHeight="1">
      <c r="F597" s="7"/>
    </row>
    <row r="598" ht="14.25" customHeight="1">
      <c r="F598" s="7"/>
    </row>
    <row r="599" ht="14.25" customHeight="1">
      <c r="F599" s="7"/>
    </row>
    <row r="600" ht="14.25" customHeight="1">
      <c r="F600" s="7"/>
    </row>
    <row r="601" ht="14.25" customHeight="1">
      <c r="F601" s="7"/>
    </row>
    <row r="602" ht="14.25" customHeight="1">
      <c r="F602" s="7"/>
    </row>
    <row r="603" ht="14.25" customHeight="1">
      <c r="F603" s="7"/>
    </row>
    <row r="604" ht="14.25" customHeight="1">
      <c r="F604" s="7"/>
    </row>
    <row r="605" ht="14.25" customHeight="1">
      <c r="F605" s="7"/>
    </row>
    <row r="606" ht="14.25" customHeight="1">
      <c r="F606" s="7"/>
    </row>
    <row r="607" ht="14.25" customHeight="1">
      <c r="F607" s="7"/>
    </row>
    <row r="608" ht="14.25" customHeight="1">
      <c r="F608" s="7"/>
    </row>
    <row r="609" ht="14.25" customHeight="1">
      <c r="F609" s="7"/>
    </row>
    <row r="610" ht="14.25" customHeight="1">
      <c r="F610" s="7"/>
    </row>
    <row r="611" ht="14.25" customHeight="1">
      <c r="F611" s="7"/>
    </row>
    <row r="612" ht="14.25" customHeight="1">
      <c r="F612" s="7"/>
    </row>
    <row r="613" ht="14.25" customHeight="1">
      <c r="F613" s="7"/>
    </row>
    <row r="614" ht="14.25" customHeight="1">
      <c r="F614" s="7"/>
    </row>
    <row r="615" ht="14.25" customHeight="1">
      <c r="F615" s="7"/>
    </row>
    <row r="616" ht="14.25" customHeight="1">
      <c r="F616" s="7"/>
    </row>
    <row r="617" ht="14.25" customHeight="1">
      <c r="F617" s="7"/>
    </row>
    <row r="618" ht="14.25" customHeight="1">
      <c r="F618" s="7"/>
    </row>
    <row r="619" ht="14.25" customHeight="1">
      <c r="F619" s="7"/>
    </row>
    <row r="620" ht="14.25" customHeight="1">
      <c r="F620" s="7"/>
    </row>
    <row r="621" ht="14.25" customHeight="1">
      <c r="F621" s="7"/>
    </row>
    <row r="622" ht="14.25" customHeight="1">
      <c r="F622" s="7"/>
    </row>
    <row r="623" ht="14.25" customHeight="1">
      <c r="F623" s="7"/>
    </row>
    <row r="624" ht="14.25" customHeight="1">
      <c r="F624" s="7"/>
    </row>
    <row r="625" ht="14.25" customHeight="1">
      <c r="F625" s="7"/>
    </row>
    <row r="626" ht="14.25" customHeight="1">
      <c r="F626" s="7"/>
    </row>
    <row r="627" ht="14.25" customHeight="1">
      <c r="F627" s="7"/>
    </row>
    <row r="628" ht="14.25" customHeight="1">
      <c r="F628" s="7"/>
    </row>
    <row r="629" ht="14.25" customHeight="1">
      <c r="F629" s="7"/>
    </row>
    <row r="630" ht="14.25" customHeight="1">
      <c r="F630" s="7"/>
    </row>
    <row r="631" ht="14.25" customHeight="1">
      <c r="F631" s="7"/>
    </row>
    <row r="632" ht="14.25" customHeight="1">
      <c r="F632" s="7"/>
    </row>
    <row r="633" ht="14.25" customHeight="1">
      <c r="F633" s="7"/>
    </row>
    <row r="634" ht="14.25" customHeight="1">
      <c r="F634" s="7"/>
    </row>
    <row r="635" ht="14.25" customHeight="1">
      <c r="F635" s="7"/>
    </row>
    <row r="636" ht="14.25" customHeight="1">
      <c r="F636" s="7"/>
    </row>
    <row r="637" ht="14.25" customHeight="1">
      <c r="F637" s="7"/>
    </row>
    <row r="638" ht="14.25" customHeight="1">
      <c r="F638" s="7"/>
    </row>
    <row r="639" ht="14.25" customHeight="1">
      <c r="F639" s="7"/>
    </row>
    <row r="640" ht="14.25" customHeight="1">
      <c r="F640" s="7"/>
    </row>
    <row r="641" ht="14.25" customHeight="1">
      <c r="F641" s="7"/>
    </row>
    <row r="642" ht="14.25" customHeight="1">
      <c r="F642" s="7"/>
    </row>
    <row r="643" ht="14.25" customHeight="1">
      <c r="F643" s="7"/>
    </row>
    <row r="644" ht="14.25" customHeight="1">
      <c r="F644" s="7"/>
    </row>
    <row r="645" ht="14.25" customHeight="1">
      <c r="F645" s="7"/>
    </row>
    <row r="646" ht="14.25" customHeight="1">
      <c r="F646" s="7"/>
    </row>
    <row r="647" ht="14.25" customHeight="1">
      <c r="F647" s="7"/>
    </row>
    <row r="648" ht="14.25" customHeight="1">
      <c r="F648" s="7"/>
    </row>
    <row r="649" ht="14.25" customHeight="1">
      <c r="F649" s="7"/>
    </row>
    <row r="650" ht="14.25" customHeight="1">
      <c r="F650" s="7"/>
    </row>
    <row r="651" ht="14.25" customHeight="1">
      <c r="F651" s="7"/>
    </row>
    <row r="652" ht="14.25" customHeight="1">
      <c r="F652" s="7"/>
    </row>
    <row r="653" ht="14.25" customHeight="1">
      <c r="F653" s="7"/>
    </row>
    <row r="654" ht="14.25" customHeight="1">
      <c r="F654" s="7"/>
    </row>
    <row r="655" ht="14.25" customHeight="1">
      <c r="F655" s="7"/>
    </row>
    <row r="656" ht="14.25" customHeight="1">
      <c r="F656" s="7"/>
    </row>
    <row r="657" ht="14.25" customHeight="1">
      <c r="F657" s="7"/>
    </row>
    <row r="658" ht="14.25" customHeight="1">
      <c r="F658" s="7"/>
    </row>
    <row r="659" ht="14.25" customHeight="1">
      <c r="F659" s="7"/>
    </row>
    <row r="660" ht="14.25" customHeight="1">
      <c r="F660" s="7"/>
    </row>
    <row r="661" ht="14.25" customHeight="1">
      <c r="F661" s="7"/>
    </row>
    <row r="662" ht="14.25" customHeight="1">
      <c r="F662" s="7"/>
    </row>
    <row r="663" ht="14.25" customHeight="1">
      <c r="F663" s="7"/>
    </row>
    <row r="664" ht="14.25" customHeight="1">
      <c r="F664" s="7"/>
    </row>
    <row r="665" ht="14.25" customHeight="1">
      <c r="F665" s="7"/>
    </row>
    <row r="666" ht="14.25" customHeight="1">
      <c r="F666" s="7"/>
    </row>
    <row r="667" ht="14.25" customHeight="1">
      <c r="F667" s="7"/>
    </row>
    <row r="668" ht="14.25" customHeight="1">
      <c r="F668" s="7"/>
    </row>
    <row r="669" ht="14.25" customHeight="1">
      <c r="F669" s="7"/>
    </row>
    <row r="670" ht="14.25" customHeight="1">
      <c r="F670" s="7"/>
    </row>
    <row r="671" ht="14.25" customHeight="1">
      <c r="F671" s="7"/>
    </row>
    <row r="672" ht="14.25" customHeight="1">
      <c r="F672" s="7"/>
    </row>
    <row r="673" ht="14.25" customHeight="1">
      <c r="F673" s="7"/>
    </row>
    <row r="674" ht="14.25" customHeight="1">
      <c r="F674" s="7"/>
    </row>
    <row r="675" ht="14.25" customHeight="1">
      <c r="F675" s="7"/>
    </row>
    <row r="676" ht="14.25" customHeight="1">
      <c r="F676" s="7"/>
    </row>
    <row r="677" ht="14.25" customHeight="1">
      <c r="F677" s="7"/>
    </row>
    <row r="678" ht="14.25" customHeight="1">
      <c r="F678" s="7"/>
    </row>
    <row r="679" ht="14.25" customHeight="1">
      <c r="F679" s="7"/>
    </row>
    <row r="680" ht="14.25" customHeight="1">
      <c r="F680" s="7"/>
    </row>
    <row r="681" ht="14.25" customHeight="1">
      <c r="F681" s="7"/>
    </row>
    <row r="682" ht="14.25" customHeight="1">
      <c r="F682" s="7"/>
    </row>
    <row r="683" ht="14.25" customHeight="1">
      <c r="F683" s="7"/>
    </row>
    <row r="684" ht="14.25" customHeight="1">
      <c r="F684" s="7"/>
    </row>
    <row r="685" ht="14.25" customHeight="1">
      <c r="F685" s="7"/>
    </row>
    <row r="686" ht="14.25" customHeight="1">
      <c r="F686" s="7"/>
    </row>
    <row r="687" ht="14.25" customHeight="1">
      <c r="F687" s="7"/>
    </row>
    <row r="688" ht="14.25" customHeight="1">
      <c r="F688" s="7"/>
    </row>
    <row r="689" ht="14.25" customHeight="1">
      <c r="F689" s="7"/>
    </row>
    <row r="690" ht="14.25" customHeight="1">
      <c r="F690" s="7"/>
    </row>
    <row r="691" ht="14.25" customHeight="1">
      <c r="F691" s="7"/>
    </row>
    <row r="692" ht="14.25" customHeight="1">
      <c r="F692" s="7"/>
    </row>
    <row r="693" ht="14.25" customHeight="1">
      <c r="F693" s="7"/>
    </row>
    <row r="694" ht="14.25" customHeight="1">
      <c r="F694" s="7"/>
    </row>
    <row r="695" ht="14.25" customHeight="1">
      <c r="F695" s="7"/>
    </row>
    <row r="696" ht="14.25" customHeight="1">
      <c r="F696" s="7"/>
    </row>
    <row r="697" ht="14.25" customHeight="1">
      <c r="F697" s="7"/>
    </row>
    <row r="698" ht="14.25" customHeight="1">
      <c r="F698" s="7"/>
    </row>
    <row r="699" ht="14.25" customHeight="1">
      <c r="F699" s="7"/>
    </row>
    <row r="700" ht="14.25" customHeight="1">
      <c r="F700" s="7"/>
    </row>
    <row r="701" ht="14.25" customHeight="1">
      <c r="F701" s="7"/>
    </row>
    <row r="702" ht="14.25" customHeight="1">
      <c r="F702" s="7"/>
    </row>
    <row r="703" ht="14.25" customHeight="1">
      <c r="F703" s="7"/>
    </row>
    <row r="704" ht="14.25" customHeight="1">
      <c r="F704" s="7"/>
    </row>
    <row r="705" ht="14.25" customHeight="1">
      <c r="F705" s="7"/>
    </row>
    <row r="706" ht="14.25" customHeight="1">
      <c r="F706" s="7"/>
    </row>
    <row r="707" ht="14.25" customHeight="1">
      <c r="F707" s="7"/>
    </row>
    <row r="708" ht="14.25" customHeight="1">
      <c r="F708" s="7"/>
    </row>
    <row r="709" ht="14.25" customHeight="1">
      <c r="F709" s="7"/>
    </row>
    <row r="710" ht="14.25" customHeight="1">
      <c r="F710" s="7"/>
    </row>
    <row r="711" ht="14.25" customHeight="1">
      <c r="F711" s="7"/>
    </row>
    <row r="712" ht="14.25" customHeight="1">
      <c r="F712" s="7"/>
    </row>
    <row r="713" ht="14.25" customHeight="1">
      <c r="F713" s="7"/>
    </row>
    <row r="714" ht="14.25" customHeight="1">
      <c r="F714" s="7"/>
    </row>
    <row r="715" ht="14.25" customHeight="1">
      <c r="F715" s="7"/>
    </row>
    <row r="716" ht="14.25" customHeight="1">
      <c r="F716" s="7"/>
    </row>
    <row r="717" ht="14.25" customHeight="1">
      <c r="F717" s="7"/>
    </row>
    <row r="718" ht="14.25" customHeight="1">
      <c r="F718" s="7"/>
    </row>
    <row r="719" ht="14.25" customHeight="1">
      <c r="F719" s="7"/>
    </row>
    <row r="720" ht="14.25" customHeight="1">
      <c r="F720" s="7"/>
    </row>
    <row r="721" ht="14.25" customHeight="1">
      <c r="F721" s="7"/>
    </row>
    <row r="722" ht="14.25" customHeight="1">
      <c r="F722" s="7"/>
    </row>
    <row r="723" ht="14.25" customHeight="1">
      <c r="F723" s="7"/>
    </row>
    <row r="724" ht="14.25" customHeight="1">
      <c r="F724" s="7"/>
    </row>
    <row r="725" ht="14.25" customHeight="1">
      <c r="F725" s="7"/>
    </row>
    <row r="726" ht="14.25" customHeight="1">
      <c r="F726" s="7"/>
    </row>
    <row r="727" ht="14.25" customHeight="1">
      <c r="F727" s="7"/>
    </row>
    <row r="728" ht="14.25" customHeight="1">
      <c r="F728" s="7"/>
    </row>
    <row r="729" ht="14.25" customHeight="1">
      <c r="F729" s="7"/>
    </row>
    <row r="730" ht="14.25" customHeight="1">
      <c r="F730" s="7"/>
    </row>
    <row r="731" ht="14.25" customHeight="1">
      <c r="F731" s="7"/>
    </row>
    <row r="732" ht="14.25" customHeight="1">
      <c r="F732" s="7"/>
    </row>
    <row r="733" ht="14.25" customHeight="1">
      <c r="F733" s="7"/>
    </row>
    <row r="734" ht="14.25" customHeight="1">
      <c r="F734" s="7"/>
    </row>
    <row r="735" ht="14.25" customHeight="1">
      <c r="F735" s="7"/>
    </row>
    <row r="736" ht="14.25" customHeight="1">
      <c r="F736" s="7"/>
    </row>
    <row r="737" ht="14.25" customHeight="1">
      <c r="F737" s="7"/>
    </row>
    <row r="738" ht="14.25" customHeight="1">
      <c r="F738" s="7"/>
    </row>
    <row r="739" ht="14.25" customHeight="1">
      <c r="F739" s="7"/>
    </row>
    <row r="740" ht="14.25" customHeight="1">
      <c r="F740" s="7"/>
    </row>
    <row r="741" ht="14.25" customHeight="1">
      <c r="F741" s="7"/>
    </row>
    <row r="742" ht="14.25" customHeight="1">
      <c r="F742" s="7"/>
    </row>
    <row r="743" ht="14.25" customHeight="1">
      <c r="F743" s="7"/>
    </row>
    <row r="744" ht="14.25" customHeight="1">
      <c r="F744" s="7"/>
    </row>
    <row r="745" ht="14.25" customHeight="1">
      <c r="F745" s="7"/>
    </row>
    <row r="746" ht="14.25" customHeight="1">
      <c r="F746" s="7"/>
    </row>
    <row r="747" ht="14.25" customHeight="1">
      <c r="F747" s="7"/>
    </row>
    <row r="748" ht="14.25" customHeight="1">
      <c r="F748" s="7"/>
    </row>
    <row r="749" ht="14.25" customHeight="1">
      <c r="F749" s="7"/>
    </row>
    <row r="750" ht="14.25" customHeight="1">
      <c r="F750" s="7"/>
    </row>
    <row r="751" ht="14.25" customHeight="1">
      <c r="F751" s="7"/>
    </row>
    <row r="752" ht="14.25" customHeight="1">
      <c r="F752" s="7"/>
    </row>
    <row r="753" ht="14.25" customHeight="1">
      <c r="F753" s="7"/>
    </row>
    <row r="754" ht="14.25" customHeight="1">
      <c r="F754" s="7"/>
    </row>
    <row r="755" ht="14.25" customHeight="1">
      <c r="F755" s="7"/>
    </row>
    <row r="756" ht="14.25" customHeight="1">
      <c r="F756" s="7"/>
    </row>
    <row r="757" ht="14.25" customHeight="1">
      <c r="F757" s="7"/>
    </row>
    <row r="758" ht="14.25" customHeight="1">
      <c r="F758" s="7"/>
    </row>
    <row r="759" ht="14.25" customHeight="1">
      <c r="F759" s="7"/>
    </row>
    <row r="760" ht="14.25" customHeight="1">
      <c r="F760" s="7"/>
    </row>
    <row r="761" ht="14.25" customHeight="1">
      <c r="F761" s="7"/>
    </row>
    <row r="762" ht="14.25" customHeight="1">
      <c r="F762" s="7"/>
    </row>
    <row r="763" ht="14.25" customHeight="1">
      <c r="F763" s="7"/>
    </row>
    <row r="764" ht="14.25" customHeight="1">
      <c r="F764" s="7"/>
    </row>
    <row r="765" ht="14.25" customHeight="1">
      <c r="F765" s="7"/>
    </row>
    <row r="766" ht="14.25" customHeight="1">
      <c r="F766" s="7"/>
    </row>
    <row r="767" ht="14.25" customHeight="1">
      <c r="F767" s="7"/>
    </row>
    <row r="768" ht="14.25" customHeight="1">
      <c r="F768" s="7"/>
    </row>
    <row r="769" ht="14.25" customHeight="1">
      <c r="F769" s="7"/>
    </row>
    <row r="770" ht="14.25" customHeight="1">
      <c r="F770" s="7"/>
    </row>
    <row r="771" ht="14.25" customHeight="1">
      <c r="F771" s="7"/>
    </row>
    <row r="772" ht="14.25" customHeight="1">
      <c r="F772" s="7"/>
    </row>
    <row r="773" ht="14.25" customHeight="1">
      <c r="F773" s="7"/>
    </row>
    <row r="774" ht="14.25" customHeight="1">
      <c r="F774" s="7"/>
    </row>
    <row r="775" ht="14.25" customHeight="1">
      <c r="F775" s="7"/>
    </row>
    <row r="776" ht="14.25" customHeight="1">
      <c r="F776" s="7"/>
    </row>
    <row r="777" ht="14.25" customHeight="1">
      <c r="F777" s="7"/>
    </row>
    <row r="778" ht="14.25" customHeight="1">
      <c r="F778" s="7"/>
    </row>
    <row r="779" ht="14.25" customHeight="1">
      <c r="F779" s="7"/>
    </row>
    <row r="780" ht="14.25" customHeight="1">
      <c r="F780" s="7"/>
    </row>
    <row r="781" ht="14.25" customHeight="1">
      <c r="F781" s="7"/>
    </row>
    <row r="782" ht="14.25" customHeight="1">
      <c r="F782" s="7"/>
    </row>
    <row r="783" ht="14.25" customHeight="1">
      <c r="F783" s="7"/>
    </row>
    <row r="784" ht="14.25" customHeight="1">
      <c r="F784" s="7"/>
    </row>
    <row r="785" ht="14.25" customHeight="1">
      <c r="F785" s="7"/>
    </row>
    <row r="786" ht="14.25" customHeight="1">
      <c r="F786" s="7"/>
    </row>
    <row r="787" ht="14.25" customHeight="1">
      <c r="F787" s="7"/>
    </row>
    <row r="788" ht="14.25" customHeight="1">
      <c r="F788" s="7"/>
    </row>
    <row r="789" ht="14.25" customHeight="1">
      <c r="F789" s="7"/>
    </row>
    <row r="790" ht="14.25" customHeight="1">
      <c r="F790" s="7"/>
    </row>
    <row r="791" ht="14.25" customHeight="1">
      <c r="F791" s="7"/>
    </row>
    <row r="792" ht="14.25" customHeight="1">
      <c r="F792" s="7"/>
    </row>
    <row r="793" ht="14.25" customHeight="1">
      <c r="F793" s="7"/>
    </row>
    <row r="794" ht="14.25" customHeight="1">
      <c r="F794" s="7"/>
    </row>
    <row r="795" ht="14.25" customHeight="1">
      <c r="F795" s="7"/>
    </row>
    <row r="796" ht="14.25" customHeight="1">
      <c r="F796" s="7"/>
    </row>
    <row r="797" ht="14.25" customHeight="1">
      <c r="F797" s="7"/>
    </row>
    <row r="798" ht="14.25" customHeight="1">
      <c r="F798" s="7"/>
    </row>
    <row r="799" ht="14.25" customHeight="1">
      <c r="F799" s="7"/>
    </row>
    <row r="800" ht="14.25" customHeight="1">
      <c r="F800" s="7"/>
    </row>
    <row r="801" ht="14.25" customHeight="1">
      <c r="F801" s="7"/>
    </row>
    <row r="802" ht="14.25" customHeight="1">
      <c r="F802" s="7"/>
    </row>
    <row r="803" ht="14.25" customHeight="1">
      <c r="F803" s="7"/>
    </row>
    <row r="804" ht="14.25" customHeight="1">
      <c r="F804" s="7"/>
    </row>
    <row r="805" ht="14.25" customHeight="1">
      <c r="F805" s="7"/>
    </row>
    <row r="806" ht="14.25" customHeight="1">
      <c r="F806" s="7"/>
    </row>
    <row r="807" ht="14.25" customHeight="1">
      <c r="F807" s="7"/>
    </row>
    <row r="808" ht="14.25" customHeight="1">
      <c r="F808" s="7"/>
    </row>
    <row r="809" ht="14.25" customHeight="1">
      <c r="F809" s="7"/>
    </row>
    <row r="810" ht="14.25" customHeight="1">
      <c r="F810" s="7"/>
    </row>
    <row r="811" ht="14.25" customHeight="1">
      <c r="F811" s="7"/>
    </row>
    <row r="812" ht="14.25" customHeight="1">
      <c r="F812" s="7"/>
    </row>
    <row r="813" ht="14.25" customHeight="1">
      <c r="F813" s="7"/>
    </row>
    <row r="814" ht="14.25" customHeight="1">
      <c r="F814" s="7"/>
    </row>
    <row r="815" ht="14.25" customHeight="1">
      <c r="F815" s="7"/>
    </row>
    <row r="816" ht="14.25" customHeight="1">
      <c r="F816" s="7"/>
    </row>
    <row r="817" ht="14.25" customHeight="1">
      <c r="F817" s="7"/>
    </row>
    <row r="818" ht="14.25" customHeight="1">
      <c r="F818" s="7"/>
    </row>
    <row r="819" ht="14.25" customHeight="1">
      <c r="F819" s="7"/>
    </row>
    <row r="820" ht="14.25" customHeight="1">
      <c r="F820" s="7"/>
    </row>
    <row r="821" ht="14.25" customHeight="1">
      <c r="F821" s="7"/>
    </row>
    <row r="822" ht="14.25" customHeight="1">
      <c r="F822" s="7"/>
    </row>
    <row r="823" ht="14.25" customHeight="1">
      <c r="F823" s="7"/>
    </row>
    <row r="824" ht="14.25" customHeight="1">
      <c r="F824" s="7"/>
    </row>
    <row r="825" ht="14.25" customHeight="1">
      <c r="F825" s="7"/>
    </row>
    <row r="826" ht="14.25" customHeight="1">
      <c r="F826" s="7"/>
    </row>
    <row r="827" ht="14.25" customHeight="1">
      <c r="F827" s="7"/>
    </row>
    <row r="828" ht="14.25" customHeight="1">
      <c r="F828" s="7"/>
    </row>
    <row r="829" ht="14.25" customHeight="1">
      <c r="F829" s="7"/>
    </row>
    <row r="830" ht="14.25" customHeight="1">
      <c r="F830" s="7"/>
    </row>
    <row r="831" ht="14.25" customHeight="1">
      <c r="F831" s="7"/>
    </row>
    <row r="832" ht="14.25" customHeight="1">
      <c r="F832" s="7"/>
    </row>
    <row r="833" ht="14.25" customHeight="1">
      <c r="F833" s="7"/>
    </row>
    <row r="834" ht="14.25" customHeight="1">
      <c r="F834" s="7"/>
    </row>
    <row r="835" ht="14.25" customHeight="1">
      <c r="F835" s="7"/>
    </row>
    <row r="836" ht="14.25" customHeight="1">
      <c r="F836" s="7"/>
    </row>
    <row r="837" ht="14.25" customHeight="1">
      <c r="F837" s="7"/>
    </row>
    <row r="838" ht="14.25" customHeight="1">
      <c r="F838" s="7"/>
    </row>
    <row r="839" ht="14.25" customHeight="1">
      <c r="F839" s="7"/>
    </row>
    <row r="840" ht="14.25" customHeight="1">
      <c r="F840" s="7"/>
    </row>
    <row r="841" ht="14.25" customHeight="1">
      <c r="F841" s="7"/>
    </row>
    <row r="842" ht="14.25" customHeight="1">
      <c r="F842" s="7"/>
    </row>
    <row r="843" ht="14.25" customHeight="1">
      <c r="F843" s="7"/>
    </row>
    <row r="844" ht="14.25" customHeight="1">
      <c r="F844" s="7"/>
    </row>
    <row r="845" ht="14.25" customHeight="1">
      <c r="F845" s="7"/>
    </row>
    <row r="846" ht="14.25" customHeight="1">
      <c r="F846" s="7"/>
    </row>
    <row r="847" ht="14.25" customHeight="1">
      <c r="F847" s="7"/>
    </row>
    <row r="848" ht="14.25" customHeight="1">
      <c r="F848" s="7"/>
    </row>
    <row r="849" ht="14.25" customHeight="1">
      <c r="F849" s="7"/>
    </row>
    <row r="850" ht="14.25" customHeight="1">
      <c r="F850" s="7"/>
    </row>
    <row r="851" ht="14.25" customHeight="1">
      <c r="F851" s="7"/>
    </row>
    <row r="852" ht="14.25" customHeight="1">
      <c r="F852" s="7"/>
    </row>
    <row r="853" ht="14.25" customHeight="1">
      <c r="F853" s="7"/>
    </row>
    <row r="854" ht="14.25" customHeight="1">
      <c r="F854" s="7"/>
    </row>
    <row r="855" ht="14.25" customHeight="1">
      <c r="F855" s="7"/>
    </row>
    <row r="856" ht="14.25" customHeight="1">
      <c r="F856" s="7"/>
    </row>
    <row r="857" ht="14.25" customHeight="1">
      <c r="F857" s="7"/>
    </row>
    <row r="858" ht="14.25" customHeight="1">
      <c r="F858" s="7"/>
    </row>
    <row r="859" ht="14.25" customHeight="1">
      <c r="F859" s="7"/>
    </row>
    <row r="860" ht="14.25" customHeight="1">
      <c r="F860" s="7"/>
    </row>
    <row r="861" ht="14.25" customHeight="1">
      <c r="F861" s="7"/>
    </row>
    <row r="862" ht="14.25" customHeight="1">
      <c r="F862" s="7"/>
    </row>
    <row r="863" ht="14.25" customHeight="1">
      <c r="F863" s="7"/>
    </row>
    <row r="864" ht="14.25" customHeight="1">
      <c r="F864" s="7"/>
    </row>
    <row r="865" ht="14.25" customHeight="1">
      <c r="F865" s="7"/>
    </row>
    <row r="866" ht="14.25" customHeight="1">
      <c r="F866" s="7"/>
    </row>
    <row r="867" ht="14.25" customHeight="1">
      <c r="F867" s="7"/>
    </row>
    <row r="868" ht="14.25" customHeight="1">
      <c r="F868" s="7"/>
    </row>
    <row r="869" ht="14.25" customHeight="1">
      <c r="F869" s="7"/>
    </row>
    <row r="870" ht="14.25" customHeight="1">
      <c r="F870" s="7"/>
    </row>
    <row r="871" ht="14.25" customHeight="1">
      <c r="F871" s="7"/>
    </row>
    <row r="872" ht="14.25" customHeight="1">
      <c r="F872" s="7"/>
    </row>
    <row r="873" ht="14.25" customHeight="1">
      <c r="F873" s="7"/>
    </row>
    <row r="874" ht="14.25" customHeight="1">
      <c r="F874" s="7"/>
    </row>
    <row r="875" ht="14.25" customHeight="1">
      <c r="F875" s="7"/>
    </row>
    <row r="876" ht="14.25" customHeight="1">
      <c r="F876" s="7"/>
    </row>
    <row r="877" ht="14.25" customHeight="1">
      <c r="F877" s="7"/>
    </row>
    <row r="878" ht="14.25" customHeight="1">
      <c r="F878" s="7"/>
    </row>
    <row r="879" ht="14.25" customHeight="1">
      <c r="F879" s="7"/>
    </row>
    <row r="880" ht="14.25" customHeight="1">
      <c r="F880" s="7"/>
    </row>
    <row r="881" ht="14.25" customHeight="1">
      <c r="F881" s="7"/>
    </row>
    <row r="882" ht="14.25" customHeight="1">
      <c r="F882" s="7"/>
    </row>
    <row r="883" ht="14.25" customHeight="1">
      <c r="F883" s="7"/>
    </row>
    <row r="884" ht="14.25" customHeight="1">
      <c r="F884" s="7"/>
    </row>
    <row r="885" ht="14.25" customHeight="1">
      <c r="F885" s="7"/>
    </row>
    <row r="886" ht="14.25" customHeight="1">
      <c r="F886" s="7"/>
    </row>
    <row r="887" ht="14.25" customHeight="1">
      <c r="F887" s="7"/>
    </row>
    <row r="888" ht="14.25" customHeight="1">
      <c r="F888" s="7"/>
    </row>
    <row r="889" ht="14.25" customHeight="1">
      <c r="F889" s="7"/>
    </row>
    <row r="890" ht="14.25" customHeight="1">
      <c r="F890" s="7"/>
    </row>
    <row r="891" ht="14.25" customHeight="1">
      <c r="F891" s="7"/>
    </row>
    <row r="892" ht="14.25" customHeight="1">
      <c r="F892" s="7"/>
    </row>
    <row r="893" ht="14.25" customHeight="1">
      <c r="F893" s="7"/>
    </row>
    <row r="894" ht="14.25" customHeight="1">
      <c r="F894" s="7"/>
    </row>
    <row r="895" ht="14.25" customHeight="1">
      <c r="F895" s="7"/>
    </row>
    <row r="896" ht="14.25" customHeight="1">
      <c r="F896" s="7"/>
    </row>
    <row r="897" ht="14.25" customHeight="1">
      <c r="F897" s="7"/>
    </row>
    <row r="898" ht="14.25" customHeight="1">
      <c r="F898" s="7"/>
    </row>
    <row r="899" ht="14.25" customHeight="1">
      <c r="F899" s="7"/>
    </row>
    <row r="900" ht="14.25" customHeight="1">
      <c r="F900" s="7"/>
    </row>
    <row r="901" ht="14.25" customHeight="1">
      <c r="F901" s="7"/>
    </row>
    <row r="902" ht="14.25" customHeight="1">
      <c r="F902" s="7"/>
    </row>
    <row r="903" ht="14.25" customHeight="1">
      <c r="F903" s="7"/>
    </row>
    <row r="904" ht="14.25" customHeight="1">
      <c r="F904" s="7"/>
    </row>
    <row r="905" ht="14.25" customHeight="1">
      <c r="F905" s="7"/>
    </row>
    <row r="906" ht="14.25" customHeight="1">
      <c r="F906" s="7"/>
    </row>
    <row r="907" ht="14.25" customHeight="1">
      <c r="F907" s="7"/>
    </row>
    <row r="908" ht="14.25" customHeight="1">
      <c r="F908" s="7"/>
    </row>
    <row r="909" ht="14.25" customHeight="1">
      <c r="F909" s="7"/>
    </row>
    <row r="910" ht="14.25" customHeight="1">
      <c r="F910" s="7"/>
    </row>
    <row r="911" ht="14.25" customHeight="1">
      <c r="F911" s="7"/>
    </row>
    <row r="912" ht="14.25" customHeight="1">
      <c r="F912" s="7"/>
    </row>
    <row r="913" ht="14.25" customHeight="1">
      <c r="F913" s="7"/>
    </row>
    <row r="914" ht="14.25" customHeight="1">
      <c r="F914" s="7"/>
    </row>
    <row r="915" ht="14.25" customHeight="1">
      <c r="F915" s="7"/>
    </row>
    <row r="916" ht="14.25" customHeight="1">
      <c r="F916" s="7"/>
    </row>
    <row r="917" ht="14.25" customHeight="1">
      <c r="F917" s="7"/>
    </row>
    <row r="918" ht="14.25" customHeight="1">
      <c r="F918" s="7"/>
    </row>
    <row r="919" ht="14.25" customHeight="1">
      <c r="F919" s="7"/>
    </row>
    <row r="920" ht="14.25" customHeight="1">
      <c r="F920" s="7"/>
    </row>
    <row r="921" ht="14.25" customHeight="1">
      <c r="F921" s="7"/>
    </row>
    <row r="922" ht="14.25" customHeight="1">
      <c r="F922" s="7"/>
    </row>
    <row r="923" ht="14.25" customHeight="1">
      <c r="F923" s="7"/>
    </row>
    <row r="924" ht="14.25" customHeight="1">
      <c r="F924" s="7"/>
    </row>
    <row r="925" ht="14.25" customHeight="1">
      <c r="F925" s="7"/>
    </row>
    <row r="926" ht="14.25" customHeight="1">
      <c r="F926" s="7"/>
    </row>
    <row r="927" ht="14.25" customHeight="1">
      <c r="F927" s="7"/>
    </row>
    <row r="928" ht="14.25" customHeight="1">
      <c r="F928" s="7"/>
    </row>
    <row r="929" ht="14.25" customHeight="1">
      <c r="F929" s="7"/>
    </row>
    <row r="930" ht="14.25" customHeight="1">
      <c r="F930" s="7"/>
    </row>
    <row r="931" ht="14.25" customHeight="1">
      <c r="F931" s="7"/>
    </row>
    <row r="932" ht="14.25" customHeight="1">
      <c r="F932" s="7"/>
    </row>
    <row r="933" ht="14.25" customHeight="1">
      <c r="F933" s="7"/>
    </row>
    <row r="934" ht="14.25" customHeight="1">
      <c r="F934" s="7"/>
    </row>
    <row r="935" ht="14.25" customHeight="1">
      <c r="F935" s="7"/>
    </row>
    <row r="936" ht="14.25" customHeight="1">
      <c r="F936" s="7"/>
    </row>
    <row r="937" ht="14.25" customHeight="1">
      <c r="F937" s="7"/>
    </row>
    <row r="938" ht="14.25" customHeight="1">
      <c r="F938" s="7"/>
    </row>
    <row r="939" ht="14.25" customHeight="1">
      <c r="F939" s="7"/>
    </row>
    <row r="940" ht="14.25" customHeight="1">
      <c r="F940" s="7"/>
    </row>
    <row r="941" ht="14.25" customHeight="1">
      <c r="F941" s="7"/>
    </row>
    <row r="942" ht="14.25" customHeight="1">
      <c r="F942" s="7"/>
    </row>
    <row r="943" ht="14.25" customHeight="1">
      <c r="F943" s="7"/>
    </row>
    <row r="944" ht="14.25" customHeight="1">
      <c r="F944" s="7"/>
    </row>
    <row r="945" ht="14.25" customHeight="1">
      <c r="F945" s="7"/>
    </row>
    <row r="946" ht="14.25" customHeight="1">
      <c r="F946" s="7"/>
    </row>
    <row r="947" ht="14.25" customHeight="1">
      <c r="F947" s="7"/>
    </row>
    <row r="948" ht="14.25" customHeight="1">
      <c r="F948" s="7"/>
    </row>
    <row r="949" ht="14.25" customHeight="1">
      <c r="F949" s="7"/>
    </row>
    <row r="950" ht="14.25" customHeight="1">
      <c r="F950" s="7"/>
    </row>
    <row r="951" ht="14.25" customHeight="1">
      <c r="F951" s="7"/>
    </row>
    <row r="952" ht="14.25" customHeight="1">
      <c r="F952" s="7"/>
    </row>
    <row r="953" ht="14.25" customHeight="1">
      <c r="F953" s="7"/>
    </row>
    <row r="954" ht="14.25" customHeight="1">
      <c r="F954" s="7"/>
    </row>
    <row r="955" ht="14.25" customHeight="1">
      <c r="F955" s="7"/>
    </row>
    <row r="956" ht="14.25" customHeight="1">
      <c r="F956" s="7"/>
    </row>
    <row r="957" ht="14.25" customHeight="1">
      <c r="F957" s="7"/>
    </row>
    <row r="958" ht="14.25" customHeight="1">
      <c r="F958" s="7"/>
    </row>
    <row r="959" ht="14.25" customHeight="1">
      <c r="F959" s="7"/>
    </row>
    <row r="960" ht="14.25" customHeight="1">
      <c r="F960" s="7"/>
    </row>
    <row r="961" ht="14.25" customHeight="1">
      <c r="F961" s="7"/>
    </row>
    <row r="962" ht="14.25" customHeight="1">
      <c r="F962" s="7"/>
    </row>
    <row r="963" ht="14.25" customHeight="1">
      <c r="F963" s="7"/>
    </row>
    <row r="964" ht="14.25" customHeight="1">
      <c r="F964" s="7"/>
    </row>
    <row r="965" ht="14.25" customHeight="1">
      <c r="F965" s="7"/>
    </row>
    <row r="966" ht="14.25" customHeight="1">
      <c r="F966" s="7"/>
    </row>
    <row r="967" ht="14.25" customHeight="1">
      <c r="F967" s="7"/>
    </row>
    <row r="968" ht="14.25" customHeight="1">
      <c r="F968" s="7"/>
    </row>
    <row r="969" ht="14.25" customHeight="1">
      <c r="F969" s="7"/>
    </row>
    <row r="970" ht="14.25" customHeight="1">
      <c r="F970" s="7"/>
    </row>
    <row r="971" ht="14.25" customHeight="1">
      <c r="F971" s="7"/>
    </row>
    <row r="972" ht="14.25" customHeight="1">
      <c r="F972" s="7"/>
    </row>
    <row r="973" ht="14.25" customHeight="1">
      <c r="F973" s="7"/>
    </row>
    <row r="974" ht="14.25" customHeight="1">
      <c r="F974" s="7"/>
    </row>
    <row r="975" ht="14.25" customHeight="1">
      <c r="F975" s="7"/>
    </row>
    <row r="976" ht="14.25" customHeight="1">
      <c r="F976" s="7"/>
    </row>
    <row r="977" ht="14.25" customHeight="1">
      <c r="F977" s="7"/>
    </row>
    <row r="978" ht="14.25" customHeight="1">
      <c r="F978" s="7"/>
    </row>
    <row r="979" ht="14.25" customHeight="1">
      <c r="F979" s="7"/>
    </row>
    <row r="980" ht="14.25" customHeight="1">
      <c r="F980" s="7"/>
    </row>
    <row r="981" ht="14.25" customHeight="1">
      <c r="F981" s="7"/>
    </row>
    <row r="982" ht="14.25" customHeight="1">
      <c r="F982" s="7"/>
    </row>
    <row r="983" ht="14.25" customHeight="1">
      <c r="F983" s="7"/>
    </row>
    <row r="984" ht="14.25" customHeight="1">
      <c r="F984" s="7"/>
    </row>
    <row r="985" ht="14.25" customHeight="1">
      <c r="F985" s="7"/>
    </row>
    <row r="986" ht="14.25" customHeight="1">
      <c r="F986" s="7"/>
    </row>
    <row r="987" ht="14.25" customHeight="1">
      <c r="F987" s="7"/>
    </row>
    <row r="988" ht="14.25" customHeight="1">
      <c r="F988" s="7"/>
    </row>
    <row r="989" ht="14.25" customHeight="1">
      <c r="F989" s="7"/>
    </row>
    <row r="990" ht="14.25" customHeight="1">
      <c r="F990" s="7"/>
    </row>
    <row r="991" ht="14.25" customHeight="1">
      <c r="F991" s="7"/>
    </row>
    <row r="992" ht="14.25" customHeight="1">
      <c r="F992" s="7"/>
    </row>
    <row r="993" ht="14.25" customHeight="1">
      <c r="F993" s="7"/>
    </row>
    <row r="994" ht="14.25" customHeight="1">
      <c r="F994" s="7"/>
    </row>
    <row r="995" ht="14.25" customHeight="1">
      <c r="F995" s="7"/>
    </row>
    <row r="996" ht="14.25" customHeight="1">
      <c r="F996" s="7"/>
    </row>
    <row r="997" ht="14.25" customHeight="1">
      <c r="F997" s="7"/>
    </row>
    <row r="998" ht="14.25" customHeight="1">
      <c r="F998" s="7"/>
    </row>
    <row r="999" ht="14.25" customHeight="1">
      <c r="F999" s="7"/>
    </row>
    <row r="1000" ht="14.25" customHeight="1">
      <c r="F1000" s="7"/>
    </row>
  </sheetData>
  <printOptions/>
  <pageMargins bottom="0.75" footer="0.0" header="0.0" left="0.7" right="0.7" top="0.75"/>
  <pageSetup fitToHeight="0"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5.14"/>
    <col customWidth="1" min="3" max="3" width="10.71"/>
    <col customWidth="1" min="4" max="4" width="11.57"/>
    <col customWidth="1" min="5" max="5" width="8.71"/>
    <col customWidth="1" min="6" max="6" width="13.71"/>
    <col customWidth="1" min="7" max="26" width="8.71"/>
  </cols>
  <sheetData>
    <row r="1" ht="14.25" customHeight="1">
      <c r="A1" s="1" t="str">
        <f>Summary!$A1</f>
        <v>Radix MIDAO Budgeting</v>
      </c>
      <c r="F1" s="7"/>
    </row>
    <row r="2" ht="14.25" customHeight="1">
      <c r="A2" s="1" t="str">
        <f>Summary!$A2</f>
        <v>Three Year Forecast 2026 - 2030</v>
      </c>
      <c r="F2" s="7"/>
    </row>
    <row r="3" ht="14.25" customHeight="1">
      <c r="F3" s="7"/>
    </row>
    <row r="4" ht="14.25" customHeight="1">
      <c r="A4" s="1" t="s">
        <v>109</v>
      </c>
      <c r="C4" s="30" t="s">
        <v>110</v>
      </c>
      <c r="D4" s="30" t="s">
        <v>111</v>
      </c>
      <c r="E4" s="30" t="s">
        <v>112</v>
      </c>
      <c r="F4" s="12" t="s">
        <v>113</v>
      </c>
      <c r="G4" s="30" t="s">
        <v>99</v>
      </c>
    </row>
    <row r="5" ht="14.25" customHeight="1">
      <c r="F5" s="7"/>
    </row>
    <row r="6" ht="14.25" customHeight="1">
      <c r="A6" s="1" t="s">
        <v>114</v>
      </c>
    </row>
    <row r="7" ht="14.25" customHeight="1">
      <c r="A7" s="48" t="s">
        <v>115</v>
      </c>
    </row>
    <row r="8" ht="14.25" customHeight="1">
      <c r="A8" s="35" t="s">
        <v>116</v>
      </c>
      <c r="C8" s="75">
        <v>100.0</v>
      </c>
      <c r="D8" s="75">
        <f>200</f>
        <v>200</v>
      </c>
      <c r="E8" s="75">
        <v>12.0</v>
      </c>
      <c r="F8" s="75">
        <f t="shared" ref="F8:F13" si="1">D8*C8*E8</f>
        <v>240000</v>
      </c>
    </row>
    <row r="9" ht="14.25" customHeight="1">
      <c r="A9" s="35" t="s">
        <v>117</v>
      </c>
      <c r="C9" s="75">
        <v>1.0</v>
      </c>
      <c r="D9" s="75">
        <v>10000.0</v>
      </c>
      <c r="E9" s="75">
        <v>12.0</v>
      </c>
      <c r="F9" s="75">
        <f t="shared" si="1"/>
        <v>120000</v>
      </c>
    </row>
    <row r="10" ht="14.25" customHeight="1">
      <c r="A10" s="62" t="s">
        <v>118</v>
      </c>
      <c r="C10" s="75">
        <v>6.0</v>
      </c>
      <c r="D10" s="75">
        <v>200.0</v>
      </c>
      <c r="E10" s="75">
        <v>12.0</v>
      </c>
      <c r="F10" s="75">
        <f t="shared" si="1"/>
        <v>14400</v>
      </c>
    </row>
    <row r="11" ht="14.25" customHeight="1">
      <c r="A11" s="35" t="s">
        <v>119</v>
      </c>
      <c r="C11" s="75">
        <v>1.0</v>
      </c>
      <c r="D11" s="75">
        <v>40.0</v>
      </c>
      <c r="E11" s="75">
        <v>12.0</v>
      </c>
      <c r="F11" s="75">
        <f t="shared" si="1"/>
        <v>480</v>
      </c>
    </row>
    <row r="12" ht="14.25" customHeight="1">
      <c r="A12" s="35" t="s">
        <v>120</v>
      </c>
      <c r="C12" s="75">
        <v>1.0</v>
      </c>
      <c r="D12" s="75">
        <v>300.0</v>
      </c>
      <c r="E12" s="75">
        <v>1.0</v>
      </c>
      <c r="F12" s="75">
        <f t="shared" si="1"/>
        <v>300</v>
      </c>
    </row>
    <row r="13" ht="14.25" customHeight="1">
      <c r="A13" s="35" t="s">
        <v>121</v>
      </c>
      <c r="C13" s="75">
        <v>2.0</v>
      </c>
      <c r="D13" s="75">
        <v>21.0</v>
      </c>
      <c r="E13" s="75">
        <v>12.0</v>
      </c>
      <c r="F13" s="75">
        <f t="shared" si="1"/>
        <v>504</v>
      </c>
    </row>
    <row r="14" ht="14.25" customHeight="1">
      <c r="A14" s="48" t="s">
        <v>122</v>
      </c>
      <c r="C14" s="75"/>
      <c r="D14" s="75"/>
      <c r="E14" s="75"/>
      <c r="F14" s="75"/>
    </row>
    <row r="15" ht="14.25" customHeight="1">
      <c r="A15" s="35" t="s">
        <v>123</v>
      </c>
      <c r="C15" s="75">
        <v>1.0</v>
      </c>
      <c r="D15" s="75">
        <v>10000.0</v>
      </c>
      <c r="E15" s="75">
        <v>12.0</v>
      </c>
      <c r="F15" s="75">
        <f>D15*C15*E15</f>
        <v>120000</v>
      </c>
    </row>
    <row r="16" ht="14.25" customHeight="1">
      <c r="A16" s="48" t="s">
        <v>124</v>
      </c>
    </row>
    <row r="17" ht="14.25" customHeight="1">
      <c r="A17" s="35" t="s">
        <v>126</v>
      </c>
      <c r="C17" s="75">
        <v>1.0</v>
      </c>
      <c r="D17" s="75">
        <v>5000.0</v>
      </c>
      <c r="E17" s="75">
        <v>1.0</v>
      </c>
      <c r="F17" s="75">
        <f>D17*C17*E17</f>
        <v>5000</v>
      </c>
    </row>
    <row r="18" ht="14.25" customHeight="1">
      <c r="A18" s="48" t="s">
        <v>127</v>
      </c>
    </row>
    <row r="19" ht="14.25" customHeight="1">
      <c r="A19" s="73" t="s">
        <v>128</v>
      </c>
      <c r="C19" s="75">
        <v>1.0</v>
      </c>
      <c r="D19" s="75">
        <v>1000.0</v>
      </c>
      <c r="E19" s="75">
        <v>12.0</v>
      </c>
      <c r="F19" s="75">
        <f t="shared" ref="F19:F20" si="2">D19*C19*E19</f>
        <v>12000</v>
      </c>
    </row>
    <row r="20" ht="14.25" customHeight="1">
      <c r="A20" s="35" t="s">
        <v>129</v>
      </c>
      <c r="C20" s="75">
        <v>0.0</v>
      </c>
      <c r="D20" s="75">
        <v>0.0</v>
      </c>
      <c r="E20" s="75">
        <v>12.0</v>
      </c>
      <c r="F20" s="75">
        <f t="shared" si="2"/>
        <v>0</v>
      </c>
    </row>
    <row r="21" ht="14.25" customHeight="1">
      <c r="C21" s="75"/>
      <c r="D21" s="75"/>
      <c r="E21" s="75"/>
      <c r="F21" s="75"/>
    </row>
    <row r="22" ht="14.25" customHeight="1">
      <c r="A22" s="1" t="s">
        <v>130</v>
      </c>
    </row>
    <row r="23" ht="14.25" customHeight="1">
      <c r="A23" s="48" t="s">
        <v>131</v>
      </c>
    </row>
    <row r="24" ht="14.25" customHeight="1">
      <c r="A24" s="35" t="s">
        <v>132</v>
      </c>
      <c r="C24" s="75">
        <v>1.0</v>
      </c>
      <c r="D24" s="7">
        <v>8000.0</v>
      </c>
      <c r="E24" s="75">
        <v>12.0</v>
      </c>
      <c r="F24" s="75">
        <f t="shared" ref="F24:F28" si="3">D24*C24*E24</f>
        <v>96000</v>
      </c>
    </row>
    <row r="25" ht="14.25" customHeight="1">
      <c r="A25" s="35" t="s">
        <v>133</v>
      </c>
      <c r="C25" s="75">
        <v>1.0</v>
      </c>
      <c r="D25" s="7">
        <v>7000.0</v>
      </c>
      <c r="E25" s="75">
        <v>12.0</v>
      </c>
      <c r="F25" s="75">
        <f t="shared" si="3"/>
        <v>84000</v>
      </c>
    </row>
    <row r="26" ht="14.25" customHeight="1">
      <c r="A26" s="35" t="s">
        <v>134</v>
      </c>
      <c r="C26" s="75">
        <v>1.0</v>
      </c>
      <c r="D26" s="7">
        <v>8000.0</v>
      </c>
      <c r="E26" s="75">
        <v>12.0</v>
      </c>
      <c r="F26" s="75">
        <f t="shared" si="3"/>
        <v>96000</v>
      </c>
    </row>
    <row r="27" ht="14.25" customHeight="1">
      <c r="A27" s="35" t="s">
        <v>135</v>
      </c>
      <c r="C27" s="75">
        <v>1.0</v>
      </c>
      <c r="D27" s="7">
        <v>7000.0</v>
      </c>
      <c r="E27" s="75">
        <v>12.0</v>
      </c>
      <c r="F27" s="75">
        <f t="shared" si="3"/>
        <v>84000</v>
      </c>
    </row>
    <row r="28" ht="14.25" customHeight="1">
      <c r="A28" s="62" t="s">
        <v>136</v>
      </c>
      <c r="B28" s="62"/>
      <c r="C28" s="75">
        <v>1.0</v>
      </c>
      <c r="D28" s="7">
        <v>7000.0</v>
      </c>
      <c r="E28" s="75">
        <v>12.0</v>
      </c>
      <c r="F28" s="75">
        <f t="shared" si="3"/>
        <v>84000</v>
      </c>
    </row>
    <row r="29" ht="14.25" customHeight="1">
      <c r="C29" s="75"/>
      <c r="D29" s="75"/>
      <c r="E29" s="75"/>
      <c r="F29" s="75"/>
    </row>
    <row r="30" ht="14.25" customHeight="1">
      <c r="A30" s="1" t="s">
        <v>137</v>
      </c>
    </row>
    <row r="31" ht="14.25" customHeight="1">
      <c r="A31" s="30" t="s">
        <v>138</v>
      </c>
      <c r="C31" s="35" t="s">
        <v>139</v>
      </c>
      <c r="F31" s="7"/>
    </row>
    <row r="32" ht="14.25" customHeight="1">
      <c r="A32" s="30" t="s">
        <v>140</v>
      </c>
      <c r="C32" s="35" t="s">
        <v>141</v>
      </c>
      <c r="D32" s="76">
        <v>0.1</v>
      </c>
      <c r="F32" s="7"/>
      <c r="G32" s="35" t="s">
        <v>142</v>
      </c>
    </row>
    <row r="33" ht="14.25" customHeight="1">
      <c r="A33" s="30" t="s">
        <v>143</v>
      </c>
      <c r="C33" s="35" t="s">
        <v>141</v>
      </c>
      <c r="D33" s="76">
        <v>0.0</v>
      </c>
      <c r="F33" s="7"/>
    </row>
    <row r="34" ht="14.25" customHeight="1">
      <c r="A34" s="30" t="s">
        <v>144</v>
      </c>
      <c r="D34" s="76">
        <v>0.03</v>
      </c>
      <c r="F34" s="7"/>
    </row>
    <row r="35" ht="14.25" customHeight="1">
      <c r="A35" s="30"/>
      <c r="D35" s="76"/>
      <c r="F35" s="7"/>
    </row>
    <row r="36" ht="14.25" customHeight="1">
      <c r="A36" s="30" t="s">
        <v>145</v>
      </c>
      <c r="E36" s="35">
        <v>0.0</v>
      </c>
      <c r="F36" s="7"/>
    </row>
    <row r="37" ht="14.25" customHeight="1">
      <c r="A37" s="30" t="s">
        <v>146</v>
      </c>
      <c r="D37" s="76">
        <v>0.045</v>
      </c>
      <c r="F37" s="7"/>
    </row>
    <row r="38" ht="14.25" customHeight="1">
      <c r="A38" s="30" t="s">
        <v>147</v>
      </c>
      <c r="C38" s="35">
        <v>3.0</v>
      </c>
      <c r="D38" s="76"/>
      <c r="F38" s="7"/>
    </row>
    <row r="39" ht="14.25" customHeight="1">
      <c r="A39" s="30" t="s">
        <v>148</v>
      </c>
      <c r="C39" s="35">
        <v>12.0</v>
      </c>
      <c r="D39" s="76"/>
      <c r="F39" s="7"/>
    </row>
    <row r="40" ht="14.25" customHeight="1">
      <c r="A40" s="30" t="s">
        <v>149</v>
      </c>
      <c r="C40" s="77">
        <f>-F47*D37/12</f>
        <v>0</v>
      </c>
      <c r="D40" s="76"/>
      <c r="F40" s="7"/>
    </row>
    <row r="41" ht="14.25" customHeight="1">
      <c r="A41" s="30" t="s">
        <v>150</v>
      </c>
      <c r="C41" s="77">
        <f>PMT(D37/12,C38*C39,F47)</f>
        <v>0</v>
      </c>
      <c r="D41" s="76"/>
      <c r="F41" s="7"/>
    </row>
    <row r="42" ht="14.25" customHeight="1">
      <c r="A42" s="30"/>
      <c r="D42" s="76"/>
      <c r="F42" s="7"/>
    </row>
    <row r="43" ht="14.25" customHeight="1">
      <c r="A43" s="35" t="s">
        <v>151</v>
      </c>
      <c r="F43" s="7">
        <v>0.0</v>
      </c>
    </row>
    <row r="44" ht="14.25" customHeight="1">
      <c r="A44" s="35" t="s">
        <v>152</v>
      </c>
      <c r="F44" s="7">
        <v>0.0</v>
      </c>
    </row>
    <row r="45" ht="14.25" customHeight="1">
      <c r="A45" s="30" t="s">
        <v>153</v>
      </c>
      <c r="F45" s="74">
        <f>F43+F44</f>
        <v>0</v>
      </c>
    </row>
    <row r="46" ht="14.25" customHeight="1">
      <c r="A46" s="30" t="s">
        <v>154</v>
      </c>
      <c r="F46" s="40">
        <v>0.0</v>
      </c>
    </row>
    <row r="47" ht="14.25" customHeight="1">
      <c r="A47" s="30" t="s">
        <v>155</v>
      </c>
      <c r="F47" s="7">
        <v>0.0</v>
      </c>
    </row>
    <row r="48" ht="14.25" customHeight="1">
      <c r="A48" s="30" t="s">
        <v>156</v>
      </c>
      <c r="F48" s="7">
        <f>F45+F46-F47</f>
        <v>0</v>
      </c>
    </row>
    <row r="49" ht="14.25" customHeight="1">
      <c r="F49" s="7"/>
    </row>
    <row r="50" ht="14.25" customHeight="1">
      <c r="A50" s="30" t="s">
        <v>29</v>
      </c>
      <c r="F50" s="7"/>
    </row>
    <row r="51" ht="14.25" customHeight="1">
      <c r="A51" s="35" t="s">
        <v>157</v>
      </c>
      <c r="D51" s="7">
        <v>1.0</v>
      </c>
      <c r="E51" s="7">
        <v>0.0</v>
      </c>
      <c r="F51" s="7">
        <f t="shared" ref="F51:F52" si="4">D51*E51</f>
        <v>0</v>
      </c>
    </row>
    <row r="52" ht="14.25" customHeight="1">
      <c r="A52" s="35" t="s">
        <v>158</v>
      </c>
      <c r="D52" s="7">
        <v>1.0</v>
      </c>
      <c r="E52" s="7">
        <v>0.0</v>
      </c>
      <c r="F52" s="7">
        <f t="shared" si="4"/>
        <v>0</v>
      </c>
    </row>
    <row r="53" ht="14.25" customHeight="1">
      <c r="A53" s="35" t="s">
        <v>158</v>
      </c>
      <c r="D53" s="7"/>
      <c r="E53" s="7"/>
      <c r="F53" s="7">
        <v>0.0</v>
      </c>
    </row>
    <row r="54" ht="14.25" customHeight="1">
      <c r="A54" s="35" t="s">
        <v>158</v>
      </c>
      <c r="D54" s="7"/>
      <c r="E54" s="7"/>
      <c r="F54" s="7">
        <v>0.0</v>
      </c>
    </row>
    <row r="55" ht="14.25" customHeight="1">
      <c r="A55" s="35" t="s">
        <v>158</v>
      </c>
      <c r="D55" s="7">
        <f>D52</f>
        <v>1</v>
      </c>
      <c r="E55" s="7">
        <v>0.0</v>
      </c>
      <c r="F55" s="7">
        <f>D55*E55</f>
        <v>0</v>
      </c>
    </row>
    <row r="56" ht="14.25" customHeight="1">
      <c r="F56" s="74">
        <f>SUM(F51:F55)</f>
        <v>0</v>
      </c>
    </row>
    <row r="57" ht="14.25" customHeight="1">
      <c r="A57" s="35" t="s">
        <v>159</v>
      </c>
      <c r="F57" s="7">
        <v>0.0</v>
      </c>
    </row>
    <row r="58" ht="14.25" customHeight="1">
      <c r="F58" s="7"/>
    </row>
    <row r="59" ht="14.25" customHeight="1">
      <c r="F59" s="7"/>
    </row>
    <row r="60" ht="14.25" customHeight="1">
      <c r="F60" s="7"/>
    </row>
    <row r="61" ht="14.25" customHeight="1">
      <c r="F61" s="7"/>
    </row>
    <row r="62" ht="14.25" customHeight="1">
      <c r="F62" s="7"/>
    </row>
    <row r="63" ht="14.25" customHeight="1">
      <c r="F63" s="7"/>
    </row>
    <row r="64" ht="14.25" customHeight="1">
      <c r="F64" s="7"/>
    </row>
    <row r="65" ht="14.25" customHeight="1">
      <c r="F65" s="7"/>
    </row>
    <row r="66" ht="14.25" customHeight="1">
      <c r="F66" s="7"/>
    </row>
    <row r="67" ht="14.25" customHeight="1">
      <c r="F67" s="7"/>
    </row>
    <row r="68" ht="14.25" customHeight="1">
      <c r="F68" s="7"/>
    </row>
    <row r="69" ht="14.25" customHeight="1">
      <c r="F69" s="7"/>
    </row>
    <row r="70" ht="14.25" customHeight="1">
      <c r="F70" s="7"/>
    </row>
    <row r="71" ht="14.25" customHeight="1">
      <c r="F71" s="7"/>
    </row>
    <row r="72" ht="14.25" customHeight="1">
      <c r="F72" s="7"/>
    </row>
    <row r="73" ht="14.25" customHeight="1">
      <c r="F73" s="7"/>
    </row>
    <row r="74" ht="14.25" customHeight="1">
      <c r="F74" s="7"/>
    </row>
    <row r="75" ht="14.25" customHeight="1">
      <c r="F75" s="7"/>
    </row>
    <row r="76" ht="14.25" customHeight="1">
      <c r="F76" s="7"/>
    </row>
    <row r="77" ht="14.25" customHeight="1">
      <c r="F77" s="7"/>
    </row>
    <row r="78" ht="14.25" customHeight="1">
      <c r="F78" s="7"/>
    </row>
    <row r="79" ht="14.25" customHeight="1">
      <c r="F79" s="7"/>
    </row>
    <row r="80" ht="14.25" customHeight="1">
      <c r="F80" s="7"/>
    </row>
    <row r="81" ht="14.25" customHeight="1">
      <c r="F81" s="7"/>
    </row>
    <row r="82" ht="14.25" customHeight="1">
      <c r="F82" s="7"/>
    </row>
    <row r="83" ht="14.25" customHeight="1">
      <c r="F83" s="7"/>
    </row>
    <row r="84" ht="14.25" customHeight="1">
      <c r="F84" s="7"/>
    </row>
    <row r="85" ht="14.25" customHeight="1">
      <c r="F85" s="7"/>
    </row>
    <row r="86" ht="14.25" customHeight="1">
      <c r="F86" s="7"/>
    </row>
    <row r="87" ht="14.25" customHeight="1">
      <c r="F87" s="7"/>
    </row>
    <row r="88" ht="14.25" customHeight="1">
      <c r="F88" s="7"/>
    </row>
    <row r="89" ht="14.25" customHeight="1">
      <c r="F89" s="7"/>
    </row>
    <row r="90" ht="14.25" customHeight="1">
      <c r="F90" s="7"/>
    </row>
    <row r="91" ht="14.25" customHeight="1">
      <c r="F91" s="7"/>
    </row>
    <row r="92" ht="14.25" customHeight="1">
      <c r="F92" s="7"/>
    </row>
    <row r="93" ht="14.25" customHeight="1">
      <c r="F93" s="7"/>
    </row>
    <row r="94" ht="14.25" customHeight="1">
      <c r="F94" s="7"/>
    </row>
    <row r="95" ht="14.25" customHeight="1">
      <c r="F95" s="7"/>
    </row>
    <row r="96" ht="14.25" customHeight="1">
      <c r="F96" s="7"/>
    </row>
    <row r="97" ht="14.25" customHeight="1">
      <c r="F97" s="7"/>
    </row>
    <row r="98" ht="14.25" customHeight="1">
      <c r="F98" s="7"/>
    </row>
    <row r="99" ht="14.25" customHeight="1">
      <c r="F99" s="7"/>
    </row>
    <row r="100" ht="14.25" customHeight="1">
      <c r="F100" s="7"/>
    </row>
    <row r="101" ht="14.25" customHeight="1">
      <c r="F101" s="7"/>
    </row>
    <row r="102" ht="14.25" customHeight="1">
      <c r="F102" s="7"/>
    </row>
    <row r="103" ht="14.25" customHeight="1">
      <c r="F103" s="7"/>
    </row>
    <row r="104" ht="14.25" customHeight="1">
      <c r="F104" s="7"/>
    </row>
    <row r="105" ht="14.25" customHeight="1">
      <c r="F105" s="7"/>
    </row>
    <row r="106" ht="14.25" customHeight="1">
      <c r="F106" s="7"/>
    </row>
    <row r="107" ht="14.25" customHeight="1">
      <c r="F107" s="7"/>
    </row>
    <row r="108" ht="14.25" customHeight="1">
      <c r="F108" s="7"/>
    </row>
    <row r="109" ht="14.25" customHeight="1">
      <c r="F109" s="7"/>
    </row>
    <row r="110" ht="14.25" customHeight="1">
      <c r="F110" s="7"/>
    </row>
    <row r="111" ht="14.25" customHeight="1">
      <c r="F111" s="7"/>
    </row>
    <row r="112" ht="14.25" customHeight="1">
      <c r="F112" s="7"/>
    </row>
    <row r="113" ht="14.25" customHeight="1">
      <c r="F113" s="7"/>
    </row>
    <row r="114" ht="14.25" customHeight="1">
      <c r="F114" s="7"/>
    </row>
    <row r="115" ht="14.25" customHeight="1">
      <c r="F115" s="7"/>
    </row>
    <row r="116" ht="14.25" customHeight="1">
      <c r="F116" s="7"/>
    </row>
    <row r="117" ht="14.25" customHeight="1">
      <c r="F117" s="7"/>
    </row>
    <row r="118" ht="14.25" customHeight="1">
      <c r="F118" s="7"/>
    </row>
    <row r="119" ht="14.25" customHeight="1">
      <c r="F119" s="7"/>
    </row>
    <row r="120" ht="14.25" customHeight="1">
      <c r="F120" s="7"/>
    </row>
    <row r="121" ht="14.25" customHeight="1">
      <c r="F121" s="7"/>
    </row>
    <row r="122" ht="14.25" customHeight="1">
      <c r="F122" s="7"/>
    </row>
    <row r="123" ht="14.25" customHeight="1">
      <c r="F123" s="7"/>
    </row>
    <row r="124" ht="14.25" customHeight="1">
      <c r="F124" s="7"/>
    </row>
    <row r="125" ht="14.25" customHeight="1">
      <c r="F125" s="7"/>
    </row>
    <row r="126" ht="14.25" customHeight="1">
      <c r="F126" s="7"/>
    </row>
    <row r="127" ht="14.25" customHeight="1">
      <c r="F127" s="7"/>
    </row>
    <row r="128" ht="14.25" customHeight="1">
      <c r="F128" s="7"/>
    </row>
    <row r="129" ht="14.25" customHeight="1">
      <c r="F129" s="7"/>
    </row>
    <row r="130" ht="14.25" customHeight="1">
      <c r="F130" s="7"/>
    </row>
    <row r="131" ht="14.25" customHeight="1">
      <c r="F131" s="7"/>
    </row>
    <row r="132" ht="14.25" customHeight="1">
      <c r="F132" s="7"/>
    </row>
    <row r="133" ht="14.25" customHeight="1">
      <c r="F133" s="7"/>
    </row>
    <row r="134" ht="14.25" customHeight="1">
      <c r="F134" s="7"/>
    </row>
    <row r="135" ht="14.25" customHeight="1">
      <c r="F135" s="7"/>
    </row>
    <row r="136" ht="14.25" customHeight="1">
      <c r="F136" s="7"/>
    </row>
    <row r="137" ht="14.25" customHeight="1">
      <c r="F137" s="7"/>
    </row>
    <row r="138" ht="14.25" customHeight="1">
      <c r="F138" s="7"/>
    </row>
    <row r="139" ht="14.25" customHeight="1">
      <c r="F139" s="7"/>
    </row>
    <row r="140" ht="14.25" customHeight="1">
      <c r="F140" s="7"/>
    </row>
    <row r="141" ht="14.25" customHeight="1">
      <c r="F141" s="7"/>
    </row>
    <row r="142" ht="14.25" customHeight="1">
      <c r="F142" s="7"/>
    </row>
    <row r="143" ht="14.25" customHeight="1">
      <c r="F143" s="7"/>
    </row>
    <row r="144" ht="14.25" customHeight="1">
      <c r="F144" s="7"/>
    </row>
    <row r="145" ht="14.25" customHeight="1">
      <c r="F145" s="7"/>
    </row>
    <row r="146" ht="14.25" customHeight="1">
      <c r="F146" s="7"/>
    </row>
    <row r="147" ht="14.25" customHeight="1">
      <c r="F147" s="7"/>
    </row>
    <row r="148" ht="14.25" customHeight="1">
      <c r="F148" s="7"/>
    </row>
    <row r="149" ht="14.25" customHeight="1">
      <c r="F149" s="7"/>
    </row>
    <row r="150" ht="14.25" customHeight="1">
      <c r="F150" s="7"/>
    </row>
    <row r="151" ht="14.25" customHeight="1">
      <c r="F151" s="7"/>
    </row>
    <row r="152" ht="14.25" customHeight="1">
      <c r="F152" s="7"/>
    </row>
    <row r="153" ht="14.25" customHeight="1">
      <c r="F153" s="7"/>
    </row>
    <row r="154" ht="14.25" customHeight="1">
      <c r="F154" s="7"/>
    </row>
    <row r="155" ht="14.25" customHeight="1">
      <c r="F155" s="7"/>
    </row>
    <row r="156" ht="14.25" customHeight="1">
      <c r="F156" s="7"/>
    </row>
    <row r="157" ht="14.25" customHeight="1">
      <c r="F157" s="7"/>
    </row>
    <row r="158" ht="14.25" customHeight="1">
      <c r="F158" s="7"/>
    </row>
    <row r="159" ht="14.25" customHeight="1">
      <c r="F159" s="7"/>
    </row>
    <row r="160" ht="14.25" customHeight="1">
      <c r="F160" s="7"/>
    </row>
    <row r="161" ht="14.25" customHeight="1">
      <c r="F161" s="7"/>
    </row>
    <row r="162" ht="14.25" customHeight="1">
      <c r="F162" s="7"/>
    </row>
    <row r="163" ht="14.25" customHeight="1">
      <c r="F163" s="7"/>
    </row>
    <row r="164" ht="14.25" customHeight="1">
      <c r="F164" s="7"/>
    </row>
    <row r="165" ht="14.25" customHeight="1">
      <c r="F165" s="7"/>
    </row>
    <row r="166" ht="14.25" customHeight="1">
      <c r="F166" s="7"/>
    </row>
    <row r="167" ht="14.25" customHeight="1">
      <c r="F167" s="7"/>
    </row>
    <row r="168" ht="14.25" customHeight="1">
      <c r="F168" s="7"/>
    </row>
    <row r="169" ht="14.25" customHeight="1">
      <c r="F169" s="7"/>
    </row>
    <row r="170" ht="14.25" customHeight="1">
      <c r="F170" s="7"/>
    </row>
    <row r="171" ht="14.25" customHeight="1">
      <c r="F171" s="7"/>
    </row>
    <row r="172" ht="14.25" customHeight="1">
      <c r="F172" s="7"/>
    </row>
    <row r="173" ht="14.25" customHeight="1">
      <c r="F173" s="7"/>
    </row>
    <row r="174" ht="14.25" customHeight="1">
      <c r="F174" s="7"/>
    </row>
    <row r="175" ht="14.25" customHeight="1">
      <c r="F175" s="7"/>
    </row>
    <row r="176" ht="14.25" customHeight="1">
      <c r="F176" s="7"/>
    </row>
    <row r="177" ht="14.25" customHeight="1">
      <c r="F177" s="7"/>
    </row>
    <row r="178" ht="14.25" customHeight="1">
      <c r="F178" s="7"/>
    </row>
    <row r="179" ht="14.25" customHeight="1">
      <c r="F179" s="7"/>
    </row>
    <row r="180" ht="14.25" customHeight="1">
      <c r="F180" s="7"/>
    </row>
    <row r="181" ht="14.25" customHeight="1">
      <c r="F181" s="7"/>
    </row>
    <row r="182" ht="14.25" customHeight="1">
      <c r="F182" s="7"/>
    </row>
    <row r="183" ht="14.25" customHeight="1">
      <c r="F183" s="7"/>
    </row>
    <row r="184" ht="14.25" customHeight="1">
      <c r="F184" s="7"/>
    </row>
    <row r="185" ht="14.25" customHeight="1">
      <c r="F185" s="7"/>
    </row>
    <row r="186" ht="14.25" customHeight="1">
      <c r="F186" s="7"/>
    </row>
    <row r="187" ht="14.25" customHeight="1">
      <c r="F187" s="7"/>
    </row>
    <row r="188" ht="14.25" customHeight="1">
      <c r="F188" s="7"/>
    </row>
    <row r="189" ht="14.25" customHeight="1">
      <c r="F189" s="7"/>
    </row>
    <row r="190" ht="14.25" customHeight="1">
      <c r="F190" s="7"/>
    </row>
    <row r="191" ht="14.25" customHeight="1">
      <c r="F191" s="7"/>
    </row>
    <row r="192" ht="14.25" customHeight="1">
      <c r="F192" s="7"/>
    </row>
    <row r="193" ht="14.25" customHeight="1">
      <c r="F193" s="7"/>
    </row>
    <row r="194" ht="14.25" customHeight="1">
      <c r="F194" s="7"/>
    </row>
    <row r="195" ht="14.25" customHeight="1">
      <c r="F195" s="7"/>
    </row>
    <row r="196" ht="14.25" customHeight="1">
      <c r="F196" s="7"/>
    </row>
    <row r="197" ht="14.25" customHeight="1">
      <c r="F197" s="7"/>
    </row>
    <row r="198" ht="14.25" customHeight="1">
      <c r="F198" s="7"/>
    </row>
    <row r="199" ht="14.25" customHeight="1">
      <c r="F199" s="7"/>
    </row>
    <row r="200" ht="14.25" customHeight="1">
      <c r="F200" s="7"/>
    </row>
    <row r="201" ht="14.25" customHeight="1">
      <c r="F201" s="7"/>
    </row>
    <row r="202" ht="14.25" customHeight="1">
      <c r="F202" s="7"/>
    </row>
    <row r="203" ht="14.25" customHeight="1">
      <c r="F203" s="7"/>
    </row>
    <row r="204" ht="14.25" customHeight="1">
      <c r="F204" s="7"/>
    </row>
    <row r="205" ht="14.25" customHeight="1">
      <c r="F205" s="7"/>
    </row>
    <row r="206" ht="14.25" customHeight="1">
      <c r="F206" s="7"/>
    </row>
    <row r="207" ht="14.25" customHeight="1">
      <c r="F207" s="7"/>
    </row>
    <row r="208" ht="14.25" customHeight="1">
      <c r="F208" s="7"/>
    </row>
    <row r="209" ht="14.25" customHeight="1">
      <c r="F209" s="7"/>
    </row>
    <row r="210" ht="14.25" customHeight="1">
      <c r="F210" s="7"/>
    </row>
    <row r="211" ht="14.25" customHeight="1">
      <c r="F211" s="7"/>
    </row>
    <row r="212" ht="14.25" customHeight="1">
      <c r="F212" s="7"/>
    </row>
    <row r="213" ht="14.25" customHeight="1">
      <c r="F213" s="7"/>
    </row>
    <row r="214" ht="14.25" customHeight="1">
      <c r="F214" s="7"/>
    </row>
    <row r="215" ht="14.25" customHeight="1">
      <c r="F215" s="7"/>
    </row>
    <row r="216" ht="14.25" customHeight="1">
      <c r="F216" s="7"/>
    </row>
    <row r="217" ht="14.25" customHeight="1">
      <c r="F217" s="7"/>
    </row>
    <row r="218" ht="14.25" customHeight="1">
      <c r="F218" s="7"/>
    </row>
    <row r="219" ht="14.25" customHeight="1">
      <c r="F219" s="7"/>
    </row>
    <row r="220" ht="14.25" customHeight="1">
      <c r="F220" s="7"/>
    </row>
    <row r="221" ht="14.25" customHeight="1">
      <c r="F221" s="7"/>
    </row>
    <row r="222" ht="14.25" customHeight="1">
      <c r="F222" s="7"/>
    </row>
    <row r="223" ht="14.25" customHeight="1">
      <c r="F223" s="7"/>
    </row>
    <row r="224" ht="14.25" customHeight="1">
      <c r="F224" s="7"/>
    </row>
    <row r="225" ht="14.25" customHeight="1">
      <c r="F225" s="7"/>
    </row>
    <row r="226" ht="14.25" customHeight="1">
      <c r="F226" s="7"/>
    </row>
    <row r="227" ht="14.25" customHeight="1">
      <c r="F227" s="7"/>
    </row>
    <row r="228" ht="14.25" customHeight="1">
      <c r="F228" s="7"/>
    </row>
    <row r="229" ht="14.25" customHeight="1">
      <c r="F229" s="7"/>
    </row>
    <row r="230" ht="14.25" customHeight="1">
      <c r="F230" s="7"/>
    </row>
    <row r="231" ht="14.25" customHeight="1">
      <c r="F231" s="7"/>
    </row>
    <row r="232" ht="14.25" customHeight="1">
      <c r="F232" s="7"/>
    </row>
    <row r="233" ht="14.25" customHeight="1">
      <c r="F233" s="7"/>
    </row>
    <row r="234" ht="14.25" customHeight="1">
      <c r="F234" s="7"/>
    </row>
    <row r="235" ht="14.25" customHeight="1">
      <c r="F235" s="7"/>
    </row>
    <row r="236" ht="14.25" customHeight="1">
      <c r="F236" s="7"/>
    </row>
    <row r="237" ht="14.25" customHeight="1">
      <c r="F237" s="7"/>
    </row>
    <row r="238" ht="14.25" customHeight="1">
      <c r="F238" s="7"/>
    </row>
    <row r="239" ht="14.25" customHeight="1">
      <c r="F239" s="7"/>
    </row>
    <row r="240" ht="14.25" customHeight="1">
      <c r="F240" s="7"/>
    </row>
    <row r="241" ht="14.25" customHeight="1">
      <c r="F241" s="7"/>
    </row>
    <row r="242" ht="14.25" customHeight="1">
      <c r="F242" s="7"/>
    </row>
    <row r="243" ht="14.25" customHeight="1">
      <c r="F243" s="7"/>
    </row>
    <row r="244" ht="14.25" customHeight="1">
      <c r="F244" s="7"/>
    </row>
    <row r="245" ht="14.25" customHeight="1">
      <c r="F245" s="7"/>
    </row>
    <row r="246" ht="14.25" customHeight="1">
      <c r="F246" s="7"/>
    </row>
    <row r="247" ht="14.25" customHeight="1">
      <c r="F247" s="7"/>
    </row>
    <row r="248" ht="14.25" customHeight="1">
      <c r="F248" s="7"/>
    </row>
    <row r="249" ht="14.25" customHeight="1">
      <c r="F249" s="7"/>
    </row>
    <row r="250" ht="14.25" customHeight="1">
      <c r="F250" s="7"/>
    </row>
    <row r="251" ht="14.25" customHeight="1">
      <c r="F251" s="7"/>
    </row>
    <row r="252" ht="14.25" customHeight="1">
      <c r="F252" s="7"/>
    </row>
    <row r="253" ht="14.25" customHeight="1">
      <c r="F253" s="7"/>
    </row>
    <row r="254" ht="14.25" customHeight="1">
      <c r="F254" s="7"/>
    </row>
    <row r="255" ht="14.25" customHeight="1">
      <c r="F255" s="7"/>
    </row>
    <row r="256" ht="14.25" customHeight="1">
      <c r="F256" s="7"/>
    </row>
    <row r="257" ht="14.25" customHeight="1">
      <c r="F257" s="7"/>
    </row>
    <row r="258" ht="14.25" customHeight="1">
      <c r="F258" s="7"/>
    </row>
    <row r="259" ht="14.25" customHeight="1">
      <c r="F259" s="7"/>
    </row>
    <row r="260" ht="14.25" customHeight="1">
      <c r="F260" s="7"/>
    </row>
    <row r="261" ht="14.25" customHeight="1">
      <c r="F261" s="7"/>
    </row>
    <row r="262" ht="14.25" customHeight="1">
      <c r="F262" s="7"/>
    </row>
    <row r="263" ht="14.25" customHeight="1">
      <c r="F263" s="7"/>
    </row>
    <row r="264" ht="14.25" customHeight="1">
      <c r="F264" s="7"/>
    </row>
    <row r="265" ht="14.25" customHeight="1">
      <c r="F265" s="7"/>
    </row>
    <row r="266" ht="14.25" customHeight="1">
      <c r="F266" s="7"/>
    </row>
    <row r="267" ht="14.25" customHeight="1">
      <c r="F267" s="7"/>
    </row>
    <row r="268" ht="14.25" customHeight="1">
      <c r="F268" s="7"/>
    </row>
    <row r="269" ht="14.25" customHeight="1">
      <c r="F269" s="7"/>
    </row>
    <row r="270" ht="14.25" customHeight="1">
      <c r="F270" s="7"/>
    </row>
    <row r="271" ht="14.25" customHeight="1">
      <c r="F271" s="7"/>
    </row>
    <row r="272" ht="14.25" customHeight="1">
      <c r="F272" s="7"/>
    </row>
    <row r="273" ht="14.25" customHeight="1">
      <c r="F273" s="7"/>
    </row>
    <row r="274" ht="14.25" customHeight="1">
      <c r="F274" s="7"/>
    </row>
    <row r="275" ht="14.25" customHeight="1">
      <c r="F275" s="7"/>
    </row>
    <row r="276" ht="14.25" customHeight="1">
      <c r="F276" s="7"/>
    </row>
    <row r="277" ht="14.25" customHeight="1">
      <c r="F277" s="7"/>
    </row>
    <row r="278" ht="14.25" customHeight="1">
      <c r="F278" s="7"/>
    </row>
    <row r="279" ht="14.25" customHeight="1">
      <c r="F279" s="7"/>
    </row>
    <row r="280" ht="14.25" customHeight="1">
      <c r="F280" s="7"/>
    </row>
    <row r="281" ht="14.25" customHeight="1">
      <c r="F281" s="7"/>
    </row>
    <row r="282" ht="14.25" customHeight="1">
      <c r="F282" s="7"/>
    </row>
    <row r="283" ht="14.25" customHeight="1">
      <c r="F283" s="7"/>
    </row>
    <row r="284" ht="14.25" customHeight="1">
      <c r="F284" s="7"/>
    </row>
    <row r="285" ht="14.25" customHeight="1">
      <c r="F285" s="7"/>
    </row>
    <row r="286" ht="14.25" customHeight="1">
      <c r="F286" s="7"/>
    </row>
    <row r="287" ht="14.25" customHeight="1">
      <c r="F287" s="7"/>
    </row>
    <row r="288" ht="14.25" customHeight="1">
      <c r="F288" s="7"/>
    </row>
    <row r="289" ht="14.25" customHeight="1">
      <c r="F289" s="7"/>
    </row>
    <row r="290" ht="14.25" customHeight="1">
      <c r="F290" s="7"/>
    </row>
    <row r="291" ht="14.25" customHeight="1">
      <c r="F291" s="7"/>
    </row>
    <row r="292" ht="14.25" customHeight="1">
      <c r="F292" s="7"/>
    </row>
    <row r="293" ht="14.25" customHeight="1">
      <c r="F293" s="7"/>
    </row>
    <row r="294" ht="14.25" customHeight="1">
      <c r="F294" s="7"/>
    </row>
    <row r="295" ht="14.25" customHeight="1">
      <c r="F295" s="7"/>
    </row>
    <row r="296" ht="14.25" customHeight="1">
      <c r="F296" s="7"/>
    </row>
    <row r="297" ht="14.25" customHeight="1">
      <c r="F297" s="7"/>
    </row>
    <row r="298" ht="14.25" customHeight="1">
      <c r="F298" s="7"/>
    </row>
    <row r="299" ht="14.25" customHeight="1">
      <c r="F299" s="7"/>
    </row>
    <row r="300" ht="14.25" customHeight="1">
      <c r="F300" s="7"/>
    </row>
    <row r="301" ht="14.25" customHeight="1">
      <c r="F301" s="7"/>
    </row>
    <row r="302" ht="14.25" customHeight="1">
      <c r="F302" s="7"/>
    </row>
    <row r="303" ht="14.25" customHeight="1">
      <c r="F303" s="7"/>
    </row>
    <row r="304" ht="14.25" customHeight="1">
      <c r="F304" s="7"/>
    </row>
    <row r="305" ht="14.25" customHeight="1">
      <c r="F305" s="7"/>
    </row>
    <row r="306" ht="14.25" customHeight="1">
      <c r="F306" s="7"/>
    </row>
    <row r="307" ht="14.25" customHeight="1">
      <c r="F307" s="7"/>
    </row>
    <row r="308" ht="14.25" customHeight="1">
      <c r="F308" s="7"/>
    </row>
    <row r="309" ht="14.25" customHeight="1">
      <c r="F309" s="7"/>
    </row>
    <row r="310" ht="14.25" customHeight="1">
      <c r="F310" s="7"/>
    </row>
    <row r="311" ht="14.25" customHeight="1">
      <c r="F311" s="7"/>
    </row>
    <row r="312" ht="14.25" customHeight="1">
      <c r="F312" s="7"/>
    </row>
    <row r="313" ht="14.25" customHeight="1">
      <c r="F313" s="7"/>
    </row>
    <row r="314" ht="14.25" customHeight="1">
      <c r="F314" s="7"/>
    </row>
    <row r="315" ht="14.25" customHeight="1">
      <c r="F315" s="7"/>
    </row>
    <row r="316" ht="14.25" customHeight="1">
      <c r="F316" s="7"/>
    </row>
    <row r="317" ht="14.25" customHeight="1">
      <c r="F317" s="7"/>
    </row>
    <row r="318" ht="14.25" customHeight="1">
      <c r="F318" s="7"/>
    </row>
    <row r="319" ht="14.25" customHeight="1">
      <c r="F319" s="7"/>
    </row>
    <row r="320" ht="14.25" customHeight="1">
      <c r="F320" s="7"/>
    </row>
    <row r="321" ht="14.25" customHeight="1">
      <c r="F321" s="7"/>
    </row>
    <row r="322" ht="14.25" customHeight="1">
      <c r="F322" s="7"/>
    </row>
    <row r="323" ht="14.25" customHeight="1">
      <c r="F323" s="7"/>
    </row>
    <row r="324" ht="14.25" customHeight="1">
      <c r="F324" s="7"/>
    </row>
    <row r="325" ht="14.25" customHeight="1">
      <c r="F325" s="7"/>
    </row>
    <row r="326" ht="14.25" customHeight="1">
      <c r="F326" s="7"/>
    </row>
    <row r="327" ht="14.25" customHeight="1">
      <c r="F327" s="7"/>
    </row>
    <row r="328" ht="14.25" customHeight="1">
      <c r="F328" s="7"/>
    </row>
    <row r="329" ht="14.25" customHeight="1">
      <c r="F329" s="7"/>
    </row>
    <row r="330" ht="14.25" customHeight="1">
      <c r="F330" s="7"/>
    </row>
    <row r="331" ht="14.25" customHeight="1">
      <c r="F331" s="7"/>
    </row>
    <row r="332" ht="14.25" customHeight="1">
      <c r="F332" s="7"/>
    </row>
    <row r="333" ht="14.25" customHeight="1">
      <c r="F333" s="7"/>
    </row>
    <row r="334" ht="14.25" customHeight="1">
      <c r="F334" s="7"/>
    </row>
    <row r="335" ht="14.25" customHeight="1">
      <c r="F335" s="7"/>
    </row>
    <row r="336" ht="14.25" customHeight="1">
      <c r="F336" s="7"/>
    </row>
    <row r="337" ht="14.25" customHeight="1">
      <c r="F337" s="7"/>
    </row>
    <row r="338" ht="14.25" customHeight="1">
      <c r="F338" s="7"/>
    </row>
    <row r="339" ht="14.25" customHeight="1">
      <c r="F339" s="7"/>
    </row>
    <row r="340" ht="14.25" customHeight="1">
      <c r="F340" s="7"/>
    </row>
    <row r="341" ht="14.25" customHeight="1">
      <c r="F341" s="7"/>
    </row>
    <row r="342" ht="14.25" customHeight="1">
      <c r="F342" s="7"/>
    </row>
    <row r="343" ht="14.25" customHeight="1">
      <c r="F343" s="7"/>
    </row>
    <row r="344" ht="14.25" customHeight="1">
      <c r="F344" s="7"/>
    </row>
    <row r="345" ht="14.25" customHeight="1">
      <c r="F345" s="7"/>
    </row>
    <row r="346" ht="14.25" customHeight="1">
      <c r="F346" s="7"/>
    </row>
    <row r="347" ht="14.25" customHeight="1">
      <c r="F347" s="7"/>
    </row>
    <row r="348" ht="14.25" customHeight="1">
      <c r="F348" s="7"/>
    </row>
    <row r="349" ht="14.25" customHeight="1">
      <c r="F349" s="7"/>
    </row>
    <row r="350" ht="14.25" customHeight="1">
      <c r="F350" s="7"/>
    </row>
    <row r="351" ht="14.25" customHeight="1">
      <c r="F351" s="7"/>
    </row>
    <row r="352" ht="14.25" customHeight="1">
      <c r="F352" s="7"/>
    </row>
    <row r="353" ht="14.25" customHeight="1">
      <c r="F353" s="7"/>
    </row>
    <row r="354" ht="14.25" customHeight="1">
      <c r="F354" s="7"/>
    </row>
    <row r="355" ht="14.25" customHeight="1">
      <c r="F355" s="7"/>
    </row>
    <row r="356" ht="14.25" customHeight="1">
      <c r="F356" s="7"/>
    </row>
    <row r="357" ht="14.25" customHeight="1">
      <c r="F357" s="7"/>
    </row>
    <row r="358" ht="14.25" customHeight="1">
      <c r="F358" s="7"/>
    </row>
    <row r="359" ht="14.25" customHeight="1">
      <c r="F359" s="7"/>
    </row>
    <row r="360" ht="14.25" customHeight="1">
      <c r="F360" s="7"/>
    </row>
    <row r="361" ht="14.25" customHeight="1">
      <c r="F361" s="7"/>
    </row>
    <row r="362" ht="14.25" customHeight="1">
      <c r="F362" s="7"/>
    </row>
    <row r="363" ht="14.25" customHeight="1">
      <c r="F363" s="7"/>
    </row>
    <row r="364" ht="14.25" customHeight="1">
      <c r="F364" s="7"/>
    </row>
    <row r="365" ht="14.25" customHeight="1">
      <c r="F365" s="7"/>
    </row>
    <row r="366" ht="14.25" customHeight="1">
      <c r="F366" s="7"/>
    </row>
    <row r="367" ht="14.25" customHeight="1">
      <c r="F367" s="7"/>
    </row>
    <row r="368" ht="14.25" customHeight="1">
      <c r="F368" s="7"/>
    </row>
    <row r="369" ht="14.25" customHeight="1">
      <c r="F369" s="7"/>
    </row>
    <row r="370" ht="14.25" customHeight="1">
      <c r="F370" s="7"/>
    </row>
    <row r="371" ht="14.25" customHeight="1">
      <c r="F371" s="7"/>
    </row>
    <row r="372" ht="14.25" customHeight="1">
      <c r="F372" s="7"/>
    </row>
    <row r="373" ht="14.25" customHeight="1">
      <c r="F373" s="7"/>
    </row>
    <row r="374" ht="14.25" customHeight="1">
      <c r="F374" s="7"/>
    </row>
    <row r="375" ht="14.25" customHeight="1">
      <c r="F375" s="7"/>
    </row>
    <row r="376" ht="14.25" customHeight="1">
      <c r="F376" s="7"/>
    </row>
    <row r="377" ht="14.25" customHeight="1">
      <c r="F377" s="7"/>
    </row>
    <row r="378" ht="14.25" customHeight="1">
      <c r="F378" s="7"/>
    </row>
    <row r="379" ht="14.25" customHeight="1">
      <c r="F379" s="7"/>
    </row>
    <row r="380" ht="14.25" customHeight="1">
      <c r="F380" s="7"/>
    </row>
    <row r="381" ht="14.25" customHeight="1">
      <c r="F381" s="7"/>
    </row>
    <row r="382" ht="14.25" customHeight="1">
      <c r="F382" s="7"/>
    </row>
    <row r="383" ht="14.25" customHeight="1">
      <c r="F383" s="7"/>
    </row>
    <row r="384" ht="14.25" customHeight="1">
      <c r="F384" s="7"/>
    </row>
    <row r="385" ht="14.25" customHeight="1">
      <c r="F385" s="7"/>
    </row>
    <row r="386" ht="14.25" customHeight="1">
      <c r="F386" s="7"/>
    </row>
    <row r="387" ht="14.25" customHeight="1">
      <c r="F387" s="7"/>
    </row>
    <row r="388" ht="14.25" customHeight="1">
      <c r="F388" s="7"/>
    </row>
    <row r="389" ht="14.25" customHeight="1">
      <c r="F389" s="7"/>
    </row>
    <row r="390" ht="14.25" customHeight="1">
      <c r="F390" s="7"/>
    </row>
    <row r="391" ht="14.25" customHeight="1">
      <c r="F391" s="7"/>
    </row>
    <row r="392" ht="14.25" customHeight="1">
      <c r="F392" s="7"/>
    </row>
    <row r="393" ht="14.25" customHeight="1">
      <c r="F393" s="7"/>
    </row>
    <row r="394" ht="14.25" customHeight="1">
      <c r="F394" s="7"/>
    </row>
    <row r="395" ht="14.25" customHeight="1">
      <c r="F395" s="7"/>
    </row>
    <row r="396" ht="14.25" customHeight="1">
      <c r="F396" s="7"/>
    </row>
    <row r="397" ht="14.25" customHeight="1">
      <c r="F397" s="7"/>
    </row>
    <row r="398" ht="14.25" customHeight="1">
      <c r="F398" s="7"/>
    </row>
    <row r="399" ht="14.25" customHeight="1">
      <c r="F399" s="7"/>
    </row>
    <row r="400" ht="14.25" customHeight="1">
      <c r="F400" s="7"/>
    </row>
    <row r="401" ht="14.25" customHeight="1">
      <c r="F401" s="7"/>
    </row>
    <row r="402" ht="14.25" customHeight="1">
      <c r="F402" s="7"/>
    </row>
    <row r="403" ht="14.25" customHeight="1">
      <c r="F403" s="7"/>
    </row>
    <row r="404" ht="14.25" customHeight="1">
      <c r="F404" s="7"/>
    </row>
    <row r="405" ht="14.25" customHeight="1">
      <c r="F405" s="7"/>
    </row>
    <row r="406" ht="14.25" customHeight="1">
      <c r="F406" s="7"/>
    </row>
    <row r="407" ht="14.25" customHeight="1">
      <c r="F407" s="7"/>
    </row>
    <row r="408" ht="14.25" customHeight="1">
      <c r="F408" s="7"/>
    </row>
    <row r="409" ht="14.25" customHeight="1">
      <c r="F409" s="7"/>
    </row>
    <row r="410" ht="14.25" customHeight="1">
      <c r="F410" s="7"/>
    </row>
    <row r="411" ht="14.25" customHeight="1">
      <c r="F411" s="7"/>
    </row>
    <row r="412" ht="14.25" customHeight="1">
      <c r="F412" s="7"/>
    </row>
    <row r="413" ht="14.25" customHeight="1">
      <c r="F413" s="7"/>
    </row>
    <row r="414" ht="14.25" customHeight="1">
      <c r="F414" s="7"/>
    </row>
    <row r="415" ht="14.25" customHeight="1">
      <c r="F415" s="7"/>
    </row>
    <row r="416" ht="14.25" customHeight="1">
      <c r="F416" s="7"/>
    </row>
    <row r="417" ht="14.25" customHeight="1">
      <c r="F417" s="7"/>
    </row>
    <row r="418" ht="14.25" customHeight="1">
      <c r="F418" s="7"/>
    </row>
    <row r="419" ht="14.25" customHeight="1">
      <c r="F419" s="7"/>
    </row>
    <row r="420" ht="14.25" customHeight="1">
      <c r="F420" s="7"/>
    </row>
    <row r="421" ht="14.25" customHeight="1">
      <c r="F421" s="7"/>
    </row>
    <row r="422" ht="14.25" customHeight="1">
      <c r="F422" s="7"/>
    </row>
    <row r="423" ht="14.25" customHeight="1">
      <c r="F423" s="7"/>
    </row>
    <row r="424" ht="14.25" customHeight="1">
      <c r="F424" s="7"/>
    </row>
    <row r="425" ht="14.25" customHeight="1">
      <c r="F425" s="7"/>
    </row>
    <row r="426" ht="14.25" customHeight="1">
      <c r="F426" s="7"/>
    </row>
    <row r="427" ht="14.25" customHeight="1">
      <c r="F427" s="7"/>
    </row>
    <row r="428" ht="14.25" customHeight="1">
      <c r="F428" s="7"/>
    </row>
    <row r="429" ht="14.25" customHeight="1">
      <c r="F429" s="7"/>
    </row>
    <row r="430" ht="14.25" customHeight="1">
      <c r="F430" s="7"/>
    </row>
    <row r="431" ht="14.25" customHeight="1">
      <c r="F431" s="7"/>
    </row>
    <row r="432" ht="14.25" customHeight="1">
      <c r="F432" s="7"/>
    </row>
    <row r="433" ht="14.25" customHeight="1">
      <c r="F433" s="7"/>
    </row>
    <row r="434" ht="14.25" customHeight="1">
      <c r="F434" s="7"/>
    </row>
    <row r="435" ht="14.25" customHeight="1">
      <c r="F435" s="7"/>
    </row>
    <row r="436" ht="14.25" customHeight="1">
      <c r="F436" s="7"/>
    </row>
    <row r="437" ht="14.25" customHeight="1">
      <c r="F437" s="7"/>
    </row>
    <row r="438" ht="14.25" customHeight="1">
      <c r="F438" s="7"/>
    </row>
    <row r="439" ht="14.25" customHeight="1">
      <c r="F439" s="7"/>
    </row>
    <row r="440" ht="14.25" customHeight="1">
      <c r="F440" s="7"/>
    </row>
    <row r="441" ht="14.25" customHeight="1">
      <c r="F441" s="7"/>
    </row>
    <row r="442" ht="14.25" customHeight="1">
      <c r="F442" s="7"/>
    </row>
    <row r="443" ht="14.25" customHeight="1">
      <c r="F443" s="7"/>
    </row>
    <row r="444" ht="14.25" customHeight="1">
      <c r="F444" s="7"/>
    </row>
    <row r="445" ht="14.25" customHeight="1">
      <c r="F445" s="7"/>
    </row>
    <row r="446" ht="14.25" customHeight="1">
      <c r="F446" s="7"/>
    </row>
    <row r="447" ht="14.25" customHeight="1">
      <c r="F447" s="7"/>
    </row>
    <row r="448" ht="14.25" customHeight="1">
      <c r="F448" s="7"/>
    </row>
    <row r="449" ht="14.25" customHeight="1">
      <c r="F449" s="7"/>
    </row>
    <row r="450" ht="14.25" customHeight="1">
      <c r="F450" s="7"/>
    </row>
    <row r="451" ht="14.25" customHeight="1">
      <c r="F451" s="7"/>
    </row>
    <row r="452" ht="14.25" customHeight="1">
      <c r="F452" s="7"/>
    </row>
    <row r="453" ht="14.25" customHeight="1">
      <c r="F453" s="7"/>
    </row>
    <row r="454" ht="14.25" customHeight="1">
      <c r="F454" s="7"/>
    </row>
    <row r="455" ht="14.25" customHeight="1">
      <c r="F455" s="7"/>
    </row>
    <row r="456" ht="14.25" customHeight="1">
      <c r="F456" s="7"/>
    </row>
    <row r="457" ht="14.25" customHeight="1">
      <c r="F457" s="7"/>
    </row>
    <row r="458" ht="14.25" customHeight="1">
      <c r="F458" s="7"/>
    </row>
    <row r="459" ht="14.25" customHeight="1">
      <c r="F459" s="7"/>
    </row>
    <row r="460" ht="14.25" customHeight="1">
      <c r="F460" s="7"/>
    </row>
    <row r="461" ht="14.25" customHeight="1">
      <c r="F461" s="7"/>
    </row>
    <row r="462" ht="14.25" customHeight="1">
      <c r="F462" s="7"/>
    </row>
    <row r="463" ht="14.25" customHeight="1">
      <c r="F463" s="7"/>
    </row>
    <row r="464" ht="14.25" customHeight="1">
      <c r="F464" s="7"/>
    </row>
    <row r="465" ht="14.25" customHeight="1">
      <c r="F465" s="7"/>
    </row>
    <row r="466" ht="14.25" customHeight="1">
      <c r="F466" s="7"/>
    </row>
    <row r="467" ht="14.25" customHeight="1">
      <c r="F467" s="7"/>
    </row>
    <row r="468" ht="14.25" customHeight="1">
      <c r="F468" s="7"/>
    </row>
    <row r="469" ht="14.25" customHeight="1">
      <c r="F469" s="7"/>
    </row>
    <row r="470" ht="14.25" customHeight="1">
      <c r="F470" s="7"/>
    </row>
    <row r="471" ht="14.25" customHeight="1">
      <c r="F471" s="7"/>
    </row>
    <row r="472" ht="14.25" customHeight="1">
      <c r="F472" s="7"/>
    </row>
    <row r="473" ht="14.25" customHeight="1">
      <c r="F473" s="7"/>
    </row>
    <row r="474" ht="14.25" customHeight="1">
      <c r="F474" s="7"/>
    </row>
    <row r="475" ht="14.25" customHeight="1">
      <c r="F475" s="7"/>
    </row>
    <row r="476" ht="14.25" customHeight="1">
      <c r="F476" s="7"/>
    </row>
    <row r="477" ht="14.25" customHeight="1">
      <c r="F477" s="7"/>
    </row>
    <row r="478" ht="14.25" customHeight="1">
      <c r="F478" s="7"/>
    </row>
    <row r="479" ht="14.25" customHeight="1">
      <c r="F479" s="7"/>
    </row>
    <row r="480" ht="14.25" customHeight="1">
      <c r="F480" s="7"/>
    </row>
    <row r="481" ht="14.25" customHeight="1">
      <c r="F481" s="7"/>
    </row>
    <row r="482" ht="14.25" customHeight="1">
      <c r="F482" s="7"/>
    </row>
    <row r="483" ht="14.25" customHeight="1">
      <c r="F483" s="7"/>
    </row>
    <row r="484" ht="14.25" customHeight="1">
      <c r="F484" s="7"/>
    </row>
    <row r="485" ht="14.25" customHeight="1">
      <c r="F485" s="7"/>
    </row>
    <row r="486" ht="14.25" customHeight="1">
      <c r="F486" s="7"/>
    </row>
    <row r="487" ht="14.25" customHeight="1">
      <c r="F487" s="7"/>
    </row>
    <row r="488" ht="14.25" customHeight="1">
      <c r="F488" s="7"/>
    </row>
    <row r="489" ht="14.25" customHeight="1">
      <c r="F489" s="7"/>
    </row>
    <row r="490" ht="14.25" customHeight="1">
      <c r="F490" s="7"/>
    </row>
    <row r="491" ht="14.25" customHeight="1">
      <c r="F491" s="7"/>
    </row>
    <row r="492" ht="14.25" customHeight="1">
      <c r="F492" s="7"/>
    </row>
    <row r="493" ht="14.25" customHeight="1">
      <c r="F493" s="7"/>
    </row>
    <row r="494" ht="14.25" customHeight="1">
      <c r="F494" s="7"/>
    </row>
    <row r="495" ht="14.25" customHeight="1">
      <c r="F495" s="7"/>
    </row>
    <row r="496" ht="14.25" customHeight="1">
      <c r="F496" s="7"/>
    </row>
    <row r="497" ht="14.25" customHeight="1">
      <c r="F497" s="7"/>
    </row>
    <row r="498" ht="14.25" customHeight="1">
      <c r="F498" s="7"/>
    </row>
    <row r="499" ht="14.25" customHeight="1">
      <c r="F499" s="7"/>
    </row>
    <row r="500" ht="14.25" customHeight="1">
      <c r="F500" s="7"/>
    </row>
    <row r="501" ht="14.25" customHeight="1">
      <c r="F501" s="7"/>
    </row>
    <row r="502" ht="14.25" customHeight="1">
      <c r="F502" s="7"/>
    </row>
    <row r="503" ht="14.25" customHeight="1">
      <c r="F503" s="7"/>
    </row>
    <row r="504" ht="14.25" customHeight="1">
      <c r="F504" s="7"/>
    </row>
    <row r="505" ht="14.25" customHeight="1">
      <c r="F505" s="7"/>
    </row>
    <row r="506" ht="14.25" customHeight="1">
      <c r="F506" s="7"/>
    </row>
    <row r="507" ht="14.25" customHeight="1">
      <c r="F507" s="7"/>
    </row>
    <row r="508" ht="14.25" customHeight="1">
      <c r="F508" s="7"/>
    </row>
    <row r="509" ht="14.25" customHeight="1">
      <c r="F509" s="7"/>
    </row>
    <row r="510" ht="14.25" customHeight="1">
      <c r="F510" s="7"/>
    </row>
    <row r="511" ht="14.25" customHeight="1">
      <c r="F511" s="7"/>
    </row>
    <row r="512" ht="14.25" customHeight="1">
      <c r="F512" s="7"/>
    </row>
    <row r="513" ht="14.25" customHeight="1">
      <c r="F513" s="7"/>
    </row>
    <row r="514" ht="14.25" customHeight="1">
      <c r="F514" s="7"/>
    </row>
    <row r="515" ht="14.25" customHeight="1">
      <c r="F515" s="7"/>
    </row>
    <row r="516" ht="14.25" customHeight="1">
      <c r="F516" s="7"/>
    </row>
    <row r="517" ht="14.25" customHeight="1">
      <c r="F517" s="7"/>
    </row>
    <row r="518" ht="14.25" customHeight="1">
      <c r="F518" s="7"/>
    </row>
    <row r="519" ht="14.25" customHeight="1">
      <c r="F519" s="7"/>
    </row>
    <row r="520" ht="14.25" customHeight="1">
      <c r="F520" s="7"/>
    </row>
    <row r="521" ht="14.25" customHeight="1">
      <c r="F521" s="7"/>
    </row>
    <row r="522" ht="14.25" customHeight="1">
      <c r="F522" s="7"/>
    </row>
    <row r="523" ht="14.25" customHeight="1">
      <c r="F523" s="7"/>
    </row>
    <row r="524" ht="14.25" customHeight="1">
      <c r="F524" s="7"/>
    </row>
    <row r="525" ht="14.25" customHeight="1">
      <c r="F525" s="7"/>
    </row>
    <row r="526" ht="14.25" customHeight="1">
      <c r="F526" s="7"/>
    </row>
    <row r="527" ht="14.25" customHeight="1">
      <c r="F527" s="7"/>
    </row>
    <row r="528" ht="14.25" customHeight="1">
      <c r="F528" s="7"/>
    </row>
    <row r="529" ht="14.25" customHeight="1">
      <c r="F529" s="7"/>
    </row>
    <row r="530" ht="14.25" customHeight="1">
      <c r="F530" s="7"/>
    </row>
    <row r="531" ht="14.25" customHeight="1">
      <c r="F531" s="7"/>
    </row>
    <row r="532" ht="14.25" customHeight="1">
      <c r="F532" s="7"/>
    </row>
    <row r="533" ht="14.25" customHeight="1">
      <c r="F533" s="7"/>
    </row>
    <row r="534" ht="14.25" customHeight="1">
      <c r="F534" s="7"/>
    </row>
    <row r="535" ht="14.25" customHeight="1">
      <c r="F535" s="7"/>
    </row>
    <row r="536" ht="14.25" customHeight="1">
      <c r="F536" s="7"/>
    </row>
    <row r="537" ht="14.25" customHeight="1">
      <c r="F537" s="7"/>
    </row>
    <row r="538" ht="14.25" customHeight="1">
      <c r="F538" s="7"/>
    </row>
    <row r="539" ht="14.25" customHeight="1">
      <c r="F539" s="7"/>
    </row>
    <row r="540" ht="14.25" customHeight="1">
      <c r="F540" s="7"/>
    </row>
    <row r="541" ht="14.25" customHeight="1">
      <c r="F541" s="7"/>
    </row>
    <row r="542" ht="14.25" customHeight="1">
      <c r="F542" s="7"/>
    </row>
    <row r="543" ht="14.25" customHeight="1">
      <c r="F543" s="7"/>
    </row>
    <row r="544" ht="14.25" customHeight="1">
      <c r="F544" s="7"/>
    </row>
    <row r="545" ht="14.25" customHeight="1">
      <c r="F545" s="7"/>
    </row>
    <row r="546" ht="14.25" customHeight="1">
      <c r="F546" s="7"/>
    </row>
    <row r="547" ht="14.25" customHeight="1">
      <c r="F547" s="7"/>
    </row>
    <row r="548" ht="14.25" customHeight="1">
      <c r="F548" s="7"/>
    </row>
    <row r="549" ht="14.25" customHeight="1">
      <c r="F549" s="7"/>
    </row>
    <row r="550" ht="14.25" customHeight="1">
      <c r="F550" s="7"/>
    </row>
    <row r="551" ht="14.25" customHeight="1">
      <c r="F551" s="7"/>
    </row>
    <row r="552" ht="14.25" customHeight="1">
      <c r="F552" s="7"/>
    </row>
    <row r="553" ht="14.25" customHeight="1">
      <c r="F553" s="7"/>
    </row>
    <row r="554" ht="14.25" customHeight="1">
      <c r="F554" s="7"/>
    </row>
    <row r="555" ht="14.25" customHeight="1">
      <c r="F555" s="7"/>
    </row>
    <row r="556" ht="14.25" customHeight="1">
      <c r="F556" s="7"/>
    </row>
    <row r="557" ht="14.25" customHeight="1">
      <c r="F557" s="7"/>
    </row>
    <row r="558" ht="14.25" customHeight="1">
      <c r="F558" s="7"/>
    </row>
    <row r="559" ht="14.25" customHeight="1">
      <c r="F559" s="7"/>
    </row>
    <row r="560" ht="14.25" customHeight="1">
      <c r="F560" s="7"/>
    </row>
    <row r="561" ht="14.25" customHeight="1">
      <c r="F561" s="7"/>
    </row>
    <row r="562" ht="14.25" customHeight="1">
      <c r="F562" s="7"/>
    </row>
    <row r="563" ht="14.25" customHeight="1">
      <c r="F563" s="7"/>
    </row>
    <row r="564" ht="14.25" customHeight="1">
      <c r="F564" s="7"/>
    </row>
    <row r="565" ht="14.25" customHeight="1">
      <c r="F565" s="7"/>
    </row>
    <row r="566" ht="14.25" customHeight="1">
      <c r="F566" s="7"/>
    </row>
    <row r="567" ht="14.25" customHeight="1">
      <c r="F567" s="7"/>
    </row>
    <row r="568" ht="14.25" customHeight="1">
      <c r="F568" s="7"/>
    </row>
    <row r="569" ht="14.25" customHeight="1">
      <c r="F569" s="7"/>
    </row>
    <row r="570" ht="14.25" customHeight="1">
      <c r="F570" s="7"/>
    </row>
    <row r="571" ht="14.25" customHeight="1">
      <c r="F571" s="7"/>
    </row>
    <row r="572" ht="14.25" customHeight="1">
      <c r="F572" s="7"/>
    </row>
    <row r="573" ht="14.25" customHeight="1">
      <c r="F573" s="7"/>
    </row>
    <row r="574" ht="14.25" customHeight="1">
      <c r="F574" s="7"/>
    </row>
    <row r="575" ht="14.25" customHeight="1">
      <c r="F575" s="7"/>
    </row>
    <row r="576" ht="14.25" customHeight="1">
      <c r="F576" s="7"/>
    </row>
    <row r="577" ht="14.25" customHeight="1">
      <c r="F577" s="7"/>
    </row>
    <row r="578" ht="14.25" customHeight="1">
      <c r="F578" s="7"/>
    </row>
    <row r="579" ht="14.25" customHeight="1">
      <c r="F579" s="7"/>
    </row>
    <row r="580" ht="14.25" customHeight="1">
      <c r="F580" s="7"/>
    </row>
    <row r="581" ht="14.25" customHeight="1">
      <c r="F581" s="7"/>
    </row>
    <row r="582" ht="14.25" customHeight="1">
      <c r="F582" s="7"/>
    </row>
    <row r="583" ht="14.25" customHeight="1">
      <c r="F583" s="7"/>
    </row>
    <row r="584" ht="14.25" customHeight="1">
      <c r="F584" s="7"/>
    </row>
    <row r="585" ht="14.25" customHeight="1">
      <c r="F585" s="7"/>
    </row>
    <row r="586" ht="14.25" customHeight="1">
      <c r="F586" s="7"/>
    </row>
    <row r="587" ht="14.25" customHeight="1">
      <c r="F587" s="7"/>
    </row>
    <row r="588" ht="14.25" customHeight="1">
      <c r="F588" s="7"/>
    </row>
    <row r="589" ht="14.25" customHeight="1">
      <c r="F589" s="7"/>
    </row>
    <row r="590" ht="14.25" customHeight="1">
      <c r="F590" s="7"/>
    </row>
    <row r="591" ht="14.25" customHeight="1">
      <c r="F591" s="7"/>
    </row>
    <row r="592" ht="14.25" customHeight="1">
      <c r="F592" s="7"/>
    </row>
    <row r="593" ht="14.25" customHeight="1">
      <c r="F593" s="7"/>
    </row>
    <row r="594" ht="14.25" customHeight="1">
      <c r="F594" s="7"/>
    </row>
    <row r="595" ht="14.25" customHeight="1">
      <c r="F595" s="7"/>
    </row>
    <row r="596" ht="14.25" customHeight="1">
      <c r="F596" s="7"/>
    </row>
    <row r="597" ht="14.25" customHeight="1">
      <c r="F597" s="7"/>
    </row>
    <row r="598" ht="14.25" customHeight="1">
      <c r="F598" s="7"/>
    </row>
    <row r="599" ht="14.25" customHeight="1">
      <c r="F599" s="7"/>
    </row>
    <row r="600" ht="14.25" customHeight="1">
      <c r="F600" s="7"/>
    </row>
    <row r="601" ht="14.25" customHeight="1">
      <c r="F601" s="7"/>
    </row>
    <row r="602" ht="14.25" customHeight="1">
      <c r="F602" s="7"/>
    </row>
    <row r="603" ht="14.25" customHeight="1">
      <c r="F603" s="7"/>
    </row>
    <row r="604" ht="14.25" customHeight="1">
      <c r="F604" s="7"/>
    </row>
    <row r="605" ht="14.25" customHeight="1">
      <c r="F605" s="7"/>
    </row>
    <row r="606" ht="14.25" customHeight="1">
      <c r="F606" s="7"/>
    </row>
    <row r="607" ht="14.25" customHeight="1">
      <c r="F607" s="7"/>
    </row>
    <row r="608" ht="14.25" customHeight="1">
      <c r="F608" s="7"/>
    </row>
    <row r="609" ht="14.25" customHeight="1">
      <c r="F609" s="7"/>
    </row>
    <row r="610" ht="14.25" customHeight="1">
      <c r="F610" s="7"/>
    </row>
    <row r="611" ht="14.25" customHeight="1">
      <c r="F611" s="7"/>
    </row>
    <row r="612" ht="14.25" customHeight="1">
      <c r="F612" s="7"/>
    </row>
    <row r="613" ht="14.25" customHeight="1">
      <c r="F613" s="7"/>
    </row>
    <row r="614" ht="14.25" customHeight="1">
      <c r="F614" s="7"/>
    </row>
    <row r="615" ht="14.25" customHeight="1">
      <c r="F615" s="7"/>
    </row>
    <row r="616" ht="14.25" customHeight="1">
      <c r="F616" s="7"/>
    </row>
    <row r="617" ht="14.25" customHeight="1">
      <c r="F617" s="7"/>
    </row>
    <row r="618" ht="14.25" customHeight="1">
      <c r="F618" s="7"/>
    </row>
    <row r="619" ht="14.25" customHeight="1">
      <c r="F619" s="7"/>
    </row>
    <row r="620" ht="14.25" customHeight="1">
      <c r="F620" s="7"/>
    </row>
    <row r="621" ht="14.25" customHeight="1">
      <c r="F621" s="7"/>
    </row>
    <row r="622" ht="14.25" customHeight="1">
      <c r="F622" s="7"/>
    </row>
    <row r="623" ht="14.25" customHeight="1">
      <c r="F623" s="7"/>
    </row>
    <row r="624" ht="14.25" customHeight="1">
      <c r="F624" s="7"/>
    </row>
    <row r="625" ht="14.25" customHeight="1">
      <c r="F625" s="7"/>
    </row>
    <row r="626" ht="14.25" customHeight="1">
      <c r="F626" s="7"/>
    </row>
    <row r="627" ht="14.25" customHeight="1">
      <c r="F627" s="7"/>
    </row>
    <row r="628" ht="14.25" customHeight="1">
      <c r="F628" s="7"/>
    </row>
    <row r="629" ht="14.25" customHeight="1">
      <c r="F629" s="7"/>
    </row>
    <row r="630" ht="14.25" customHeight="1">
      <c r="F630" s="7"/>
    </row>
    <row r="631" ht="14.25" customHeight="1">
      <c r="F631" s="7"/>
    </row>
    <row r="632" ht="14.25" customHeight="1">
      <c r="F632" s="7"/>
    </row>
    <row r="633" ht="14.25" customHeight="1">
      <c r="F633" s="7"/>
    </row>
    <row r="634" ht="14.25" customHeight="1">
      <c r="F634" s="7"/>
    </row>
    <row r="635" ht="14.25" customHeight="1">
      <c r="F635" s="7"/>
    </row>
    <row r="636" ht="14.25" customHeight="1">
      <c r="F636" s="7"/>
    </row>
    <row r="637" ht="14.25" customHeight="1">
      <c r="F637" s="7"/>
    </row>
    <row r="638" ht="14.25" customHeight="1">
      <c r="F638" s="7"/>
    </row>
    <row r="639" ht="14.25" customHeight="1">
      <c r="F639" s="7"/>
    </row>
    <row r="640" ht="14.25" customHeight="1">
      <c r="F640" s="7"/>
    </row>
    <row r="641" ht="14.25" customHeight="1">
      <c r="F641" s="7"/>
    </row>
    <row r="642" ht="14.25" customHeight="1">
      <c r="F642" s="7"/>
    </row>
    <row r="643" ht="14.25" customHeight="1">
      <c r="F643" s="7"/>
    </row>
    <row r="644" ht="14.25" customHeight="1">
      <c r="F644" s="7"/>
    </row>
    <row r="645" ht="14.25" customHeight="1">
      <c r="F645" s="7"/>
    </row>
    <row r="646" ht="14.25" customHeight="1">
      <c r="F646" s="7"/>
    </row>
    <row r="647" ht="14.25" customHeight="1">
      <c r="F647" s="7"/>
    </row>
    <row r="648" ht="14.25" customHeight="1">
      <c r="F648" s="7"/>
    </row>
    <row r="649" ht="14.25" customHeight="1">
      <c r="F649" s="7"/>
    </row>
    <row r="650" ht="14.25" customHeight="1">
      <c r="F650" s="7"/>
    </row>
    <row r="651" ht="14.25" customHeight="1">
      <c r="F651" s="7"/>
    </row>
    <row r="652" ht="14.25" customHeight="1">
      <c r="F652" s="7"/>
    </row>
    <row r="653" ht="14.25" customHeight="1">
      <c r="F653" s="7"/>
    </row>
    <row r="654" ht="14.25" customHeight="1">
      <c r="F654" s="7"/>
    </row>
    <row r="655" ht="14.25" customHeight="1">
      <c r="F655" s="7"/>
    </row>
    <row r="656" ht="14.25" customHeight="1">
      <c r="F656" s="7"/>
    </row>
    <row r="657" ht="14.25" customHeight="1">
      <c r="F657" s="7"/>
    </row>
    <row r="658" ht="14.25" customHeight="1">
      <c r="F658" s="7"/>
    </row>
    <row r="659" ht="14.25" customHeight="1">
      <c r="F659" s="7"/>
    </row>
    <row r="660" ht="14.25" customHeight="1">
      <c r="F660" s="7"/>
    </row>
    <row r="661" ht="14.25" customHeight="1">
      <c r="F661" s="7"/>
    </row>
    <row r="662" ht="14.25" customHeight="1">
      <c r="F662" s="7"/>
    </row>
    <row r="663" ht="14.25" customHeight="1">
      <c r="F663" s="7"/>
    </row>
    <row r="664" ht="14.25" customHeight="1">
      <c r="F664" s="7"/>
    </row>
    <row r="665" ht="14.25" customHeight="1">
      <c r="F665" s="7"/>
    </row>
    <row r="666" ht="14.25" customHeight="1">
      <c r="F666" s="7"/>
    </row>
    <row r="667" ht="14.25" customHeight="1">
      <c r="F667" s="7"/>
    </row>
    <row r="668" ht="14.25" customHeight="1">
      <c r="F668" s="7"/>
    </row>
    <row r="669" ht="14.25" customHeight="1">
      <c r="F669" s="7"/>
    </row>
    <row r="670" ht="14.25" customHeight="1">
      <c r="F670" s="7"/>
    </row>
    <row r="671" ht="14.25" customHeight="1">
      <c r="F671" s="7"/>
    </row>
    <row r="672" ht="14.25" customHeight="1">
      <c r="F672" s="7"/>
    </row>
    <row r="673" ht="14.25" customHeight="1">
      <c r="F673" s="7"/>
    </row>
    <row r="674" ht="14.25" customHeight="1">
      <c r="F674" s="7"/>
    </row>
    <row r="675" ht="14.25" customHeight="1">
      <c r="F675" s="7"/>
    </row>
    <row r="676" ht="14.25" customHeight="1">
      <c r="F676" s="7"/>
    </row>
    <row r="677" ht="14.25" customHeight="1">
      <c r="F677" s="7"/>
    </row>
    <row r="678" ht="14.25" customHeight="1">
      <c r="F678" s="7"/>
    </row>
    <row r="679" ht="14.25" customHeight="1">
      <c r="F679" s="7"/>
    </row>
    <row r="680" ht="14.25" customHeight="1">
      <c r="F680" s="7"/>
    </row>
    <row r="681" ht="14.25" customHeight="1">
      <c r="F681" s="7"/>
    </row>
    <row r="682" ht="14.25" customHeight="1">
      <c r="F682" s="7"/>
    </row>
    <row r="683" ht="14.25" customHeight="1">
      <c r="F683" s="7"/>
    </row>
    <row r="684" ht="14.25" customHeight="1">
      <c r="F684" s="7"/>
    </row>
    <row r="685" ht="14.25" customHeight="1">
      <c r="F685" s="7"/>
    </row>
    <row r="686" ht="14.25" customHeight="1">
      <c r="F686" s="7"/>
    </row>
    <row r="687" ht="14.25" customHeight="1">
      <c r="F687" s="7"/>
    </row>
    <row r="688" ht="14.25" customHeight="1">
      <c r="F688" s="7"/>
    </row>
    <row r="689" ht="14.25" customHeight="1">
      <c r="F689" s="7"/>
    </row>
    <row r="690" ht="14.25" customHeight="1">
      <c r="F690" s="7"/>
    </row>
    <row r="691" ht="14.25" customHeight="1">
      <c r="F691" s="7"/>
    </row>
    <row r="692" ht="14.25" customHeight="1">
      <c r="F692" s="7"/>
    </row>
    <row r="693" ht="14.25" customHeight="1">
      <c r="F693" s="7"/>
    </row>
    <row r="694" ht="14.25" customHeight="1">
      <c r="F694" s="7"/>
    </row>
    <row r="695" ht="14.25" customHeight="1">
      <c r="F695" s="7"/>
    </row>
    <row r="696" ht="14.25" customHeight="1">
      <c r="F696" s="7"/>
    </row>
    <row r="697" ht="14.25" customHeight="1">
      <c r="F697" s="7"/>
    </row>
    <row r="698" ht="14.25" customHeight="1">
      <c r="F698" s="7"/>
    </row>
    <row r="699" ht="14.25" customHeight="1">
      <c r="F699" s="7"/>
    </row>
    <row r="700" ht="14.25" customHeight="1">
      <c r="F700" s="7"/>
    </row>
    <row r="701" ht="14.25" customHeight="1">
      <c r="F701" s="7"/>
    </row>
    <row r="702" ht="14.25" customHeight="1">
      <c r="F702" s="7"/>
    </row>
    <row r="703" ht="14.25" customHeight="1">
      <c r="F703" s="7"/>
    </row>
    <row r="704" ht="14.25" customHeight="1">
      <c r="F704" s="7"/>
    </row>
    <row r="705" ht="14.25" customHeight="1">
      <c r="F705" s="7"/>
    </row>
    <row r="706" ht="14.25" customHeight="1">
      <c r="F706" s="7"/>
    </row>
    <row r="707" ht="14.25" customHeight="1">
      <c r="F707" s="7"/>
    </row>
    <row r="708" ht="14.25" customHeight="1">
      <c r="F708" s="7"/>
    </row>
    <row r="709" ht="14.25" customHeight="1">
      <c r="F709" s="7"/>
    </row>
    <row r="710" ht="14.25" customHeight="1">
      <c r="F710" s="7"/>
    </row>
    <row r="711" ht="14.25" customHeight="1">
      <c r="F711" s="7"/>
    </row>
    <row r="712" ht="14.25" customHeight="1">
      <c r="F712" s="7"/>
    </row>
    <row r="713" ht="14.25" customHeight="1">
      <c r="F713" s="7"/>
    </row>
    <row r="714" ht="14.25" customHeight="1">
      <c r="F714" s="7"/>
    </row>
    <row r="715" ht="14.25" customHeight="1">
      <c r="F715" s="7"/>
    </row>
    <row r="716" ht="14.25" customHeight="1">
      <c r="F716" s="7"/>
    </row>
    <row r="717" ht="14.25" customHeight="1">
      <c r="F717" s="7"/>
    </row>
    <row r="718" ht="14.25" customHeight="1">
      <c r="F718" s="7"/>
    </row>
    <row r="719" ht="14.25" customHeight="1">
      <c r="F719" s="7"/>
    </row>
    <row r="720" ht="14.25" customHeight="1">
      <c r="F720" s="7"/>
    </row>
    <row r="721" ht="14.25" customHeight="1">
      <c r="F721" s="7"/>
    </row>
    <row r="722" ht="14.25" customHeight="1">
      <c r="F722" s="7"/>
    </row>
    <row r="723" ht="14.25" customHeight="1">
      <c r="F723" s="7"/>
    </row>
    <row r="724" ht="14.25" customHeight="1">
      <c r="F724" s="7"/>
    </row>
    <row r="725" ht="14.25" customHeight="1">
      <c r="F725" s="7"/>
    </row>
    <row r="726" ht="14.25" customHeight="1">
      <c r="F726" s="7"/>
    </row>
    <row r="727" ht="14.25" customHeight="1">
      <c r="F727" s="7"/>
    </row>
    <row r="728" ht="14.25" customHeight="1">
      <c r="F728" s="7"/>
    </row>
    <row r="729" ht="14.25" customHeight="1">
      <c r="F729" s="7"/>
    </row>
    <row r="730" ht="14.25" customHeight="1">
      <c r="F730" s="7"/>
    </row>
    <row r="731" ht="14.25" customHeight="1">
      <c r="F731" s="7"/>
    </row>
    <row r="732" ht="14.25" customHeight="1">
      <c r="F732" s="7"/>
    </row>
    <row r="733" ht="14.25" customHeight="1">
      <c r="F733" s="7"/>
    </row>
    <row r="734" ht="14.25" customHeight="1">
      <c r="F734" s="7"/>
    </row>
    <row r="735" ht="14.25" customHeight="1">
      <c r="F735" s="7"/>
    </row>
    <row r="736" ht="14.25" customHeight="1">
      <c r="F736" s="7"/>
    </row>
    <row r="737" ht="14.25" customHeight="1">
      <c r="F737" s="7"/>
    </row>
    <row r="738" ht="14.25" customHeight="1">
      <c r="F738" s="7"/>
    </row>
    <row r="739" ht="14.25" customHeight="1">
      <c r="F739" s="7"/>
    </row>
    <row r="740" ht="14.25" customHeight="1">
      <c r="F740" s="7"/>
    </row>
    <row r="741" ht="14.25" customHeight="1">
      <c r="F741" s="7"/>
    </row>
    <row r="742" ht="14.25" customHeight="1">
      <c r="F742" s="7"/>
    </row>
    <row r="743" ht="14.25" customHeight="1">
      <c r="F743" s="7"/>
    </row>
    <row r="744" ht="14.25" customHeight="1">
      <c r="F744" s="7"/>
    </row>
    <row r="745" ht="14.25" customHeight="1">
      <c r="F745" s="7"/>
    </row>
    <row r="746" ht="14.25" customHeight="1">
      <c r="F746" s="7"/>
    </row>
    <row r="747" ht="14.25" customHeight="1">
      <c r="F747" s="7"/>
    </row>
    <row r="748" ht="14.25" customHeight="1">
      <c r="F748" s="7"/>
    </row>
    <row r="749" ht="14.25" customHeight="1">
      <c r="F749" s="7"/>
    </row>
    <row r="750" ht="14.25" customHeight="1">
      <c r="F750" s="7"/>
    </row>
    <row r="751" ht="14.25" customHeight="1">
      <c r="F751" s="7"/>
    </row>
    <row r="752" ht="14.25" customHeight="1">
      <c r="F752" s="7"/>
    </row>
    <row r="753" ht="14.25" customHeight="1">
      <c r="F753" s="7"/>
    </row>
    <row r="754" ht="14.25" customHeight="1">
      <c r="F754" s="7"/>
    </row>
    <row r="755" ht="14.25" customHeight="1">
      <c r="F755" s="7"/>
    </row>
    <row r="756" ht="14.25" customHeight="1">
      <c r="F756" s="7"/>
    </row>
    <row r="757" ht="14.25" customHeight="1">
      <c r="F757" s="7"/>
    </row>
    <row r="758" ht="14.25" customHeight="1">
      <c r="F758" s="7"/>
    </row>
    <row r="759" ht="14.25" customHeight="1">
      <c r="F759" s="7"/>
    </row>
    <row r="760" ht="14.25" customHeight="1">
      <c r="F760" s="7"/>
    </row>
    <row r="761" ht="14.25" customHeight="1">
      <c r="F761" s="7"/>
    </row>
    <row r="762" ht="14.25" customHeight="1">
      <c r="F762" s="7"/>
    </row>
    <row r="763" ht="14.25" customHeight="1">
      <c r="F763" s="7"/>
    </row>
    <row r="764" ht="14.25" customHeight="1">
      <c r="F764" s="7"/>
    </row>
    <row r="765" ht="14.25" customHeight="1">
      <c r="F765" s="7"/>
    </row>
    <row r="766" ht="14.25" customHeight="1">
      <c r="F766" s="7"/>
    </row>
    <row r="767" ht="14.25" customHeight="1">
      <c r="F767" s="7"/>
    </row>
    <row r="768" ht="14.25" customHeight="1">
      <c r="F768" s="7"/>
    </row>
    <row r="769" ht="14.25" customHeight="1">
      <c r="F769" s="7"/>
    </row>
    <row r="770" ht="14.25" customHeight="1">
      <c r="F770" s="7"/>
    </row>
    <row r="771" ht="14.25" customHeight="1">
      <c r="F771" s="7"/>
    </row>
    <row r="772" ht="14.25" customHeight="1">
      <c r="F772" s="7"/>
    </row>
    <row r="773" ht="14.25" customHeight="1">
      <c r="F773" s="7"/>
    </row>
    <row r="774" ht="14.25" customHeight="1">
      <c r="F774" s="7"/>
    </row>
    <row r="775" ht="14.25" customHeight="1">
      <c r="F775" s="7"/>
    </row>
    <row r="776" ht="14.25" customHeight="1">
      <c r="F776" s="7"/>
    </row>
    <row r="777" ht="14.25" customHeight="1">
      <c r="F777" s="7"/>
    </row>
    <row r="778" ht="14.25" customHeight="1">
      <c r="F778" s="7"/>
    </row>
    <row r="779" ht="14.25" customHeight="1">
      <c r="F779" s="7"/>
    </row>
    <row r="780" ht="14.25" customHeight="1">
      <c r="F780" s="7"/>
    </row>
    <row r="781" ht="14.25" customHeight="1">
      <c r="F781" s="7"/>
    </row>
    <row r="782" ht="14.25" customHeight="1">
      <c r="F782" s="7"/>
    </row>
    <row r="783" ht="14.25" customHeight="1">
      <c r="F783" s="7"/>
    </row>
    <row r="784" ht="14.25" customHeight="1">
      <c r="F784" s="7"/>
    </row>
    <row r="785" ht="14.25" customHeight="1">
      <c r="F785" s="7"/>
    </row>
    <row r="786" ht="14.25" customHeight="1">
      <c r="F786" s="7"/>
    </row>
    <row r="787" ht="14.25" customHeight="1">
      <c r="F787" s="7"/>
    </row>
    <row r="788" ht="14.25" customHeight="1">
      <c r="F788" s="7"/>
    </row>
    <row r="789" ht="14.25" customHeight="1">
      <c r="F789" s="7"/>
    </row>
    <row r="790" ht="14.25" customHeight="1">
      <c r="F790" s="7"/>
    </row>
    <row r="791" ht="14.25" customHeight="1">
      <c r="F791" s="7"/>
    </row>
    <row r="792" ht="14.25" customHeight="1">
      <c r="F792" s="7"/>
    </row>
    <row r="793" ht="14.25" customHeight="1">
      <c r="F793" s="7"/>
    </row>
    <row r="794" ht="14.25" customHeight="1">
      <c r="F794" s="7"/>
    </row>
    <row r="795" ht="14.25" customHeight="1">
      <c r="F795" s="7"/>
    </row>
    <row r="796" ht="14.25" customHeight="1">
      <c r="F796" s="7"/>
    </row>
    <row r="797" ht="14.25" customHeight="1">
      <c r="F797" s="7"/>
    </row>
    <row r="798" ht="14.25" customHeight="1">
      <c r="F798" s="7"/>
    </row>
    <row r="799" ht="14.25" customHeight="1">
      <c r="F799" s="7"/>
    </row>
    <row r="800" ht="14.25" customHeight="1">
      <c r="F800" s="7"/>
    </row>
    <row r="801" ht="14.25" customHeight="1">
      <c r="F801" s="7"/>
    </row>
    <row r="802" ht="14.25" customHeight="1">
      <c r="F802" s="7"/>
    </row>
    <row r="803" ht="14.25" customHeight="1">
      <c r="F803" s="7"/>
    </row>
    <row r="804" ht="14.25" customHeight="1">
      <c r="F804" s="7"/>
    </row>
    <row r="805" ht="14.25" customHeight="1">
      <c r="F805" s="7"/>
    </row>
    <row r="806" ht="14.25" customHeight="1">
      <c r="F806" s="7"/>
    </row>
    <row r="807" ht="14.25" customHeight="1">
      <c r="F807" s="7"/>
    </row>
    <row r="808" ht="14.25" customHeight="1">
      <c r="F808" s="7"/>
    </row>
    <row r="809" ht="14.25" customHeight="1">
      <c r="F809" s="7"/>
    </row>
    <row r="810" ht="14.25" customHeight="1">
      <c r="F810" s="7"/>
    </row>
    <row r="811" ht="14.25" customHeight="1">
      <c r="F811" s="7"/>
    </row>
    <row r="812" ht="14.25" customHeight="1">
      <c r="F812" s="7"/>
    </row>
    <row r="813" ht="14.25" customHeight="1">
      <c r="F813" s="7"/>
    </row>
    <row r="814" ht="14.25" customHeight="1">
      <c r="F814" s="7"/>
    </row>
    <row r="815" ht="14.25" customHeight="1">
      <c r="F815" s="7"/>
    </row>
    <row r="816" ht="14.25" customHeight="1">
      <c r="F816" s="7"/>
    </row>
    <row r="817" ht="14.25" customHeight="1">
      <c r="F817" s="7"/>
    </row>
    <row r="818" ht="14.25" customHeight="1">
      <c r="F818" s="7"/>
    </row>
    <row r="819" ht="14.25" customHeight="1">
      <c r="F819" s="7"/>
    </row>
    <row r="820" ht="14.25" customHeight="1">
      <c r="F820" s="7"/>
    </row>
    <row r="821" ht="14.25" customHeight="1">
      <c r="F821" s="7"/>
    </row>
    <row r="822" ht="14.25" customHeight="1">
      <c r="F822" s="7"/>
    </row>
    <row r="823" ht="14.25" customHeight="1">
      <c r="F823" s="7"/>
    </row>
    <row r="824" ht="14.25" customHeight="1">
      <c r="F824" s="7"/>
    </row>
    <row r="825" ht="14.25" customHeight="1">
      <c r="F825" s="7"/>
    </row>
    <row r="826" ht="14.25" customHeight="1">
      <c r="F826" s="7"/>
    </row>
    <row r="827" ht="14.25" customHeight="1">
      <c r="F827" s="7"/>
    </row>
    <row r="828" ht="14.25" customHeight="1">
      <c r="F828" s="7"/>
    </row>
    <row r="829" ht="14.25" customHeight="1">
      <c r="F829" s="7"/>
    </row>
    <row r="830" ht="14.25" customHeight="1">
      <c r="F830" s="7"/>
    </row>
    <row r="831" ht="14.25" customHeight="1">
      <c r="F831" s="7"/>
    </row>
    <row r="832" ht="14.25" customHeight="1">
      <c r="F832" s="7"/>
    </row>
    <row r="833" ht="14.25" customHeight="1">
      <c r="F833" s="7"/>
    </row>
    <row r="834" ht="14.25" customHeight="1">
      <c r="F834" s="7"/>
    </row>
    <row r="835" ht="14.25" customHeight="1">
      <c r="F835" s="7"/>
    </row>
    <row r="836" ht="14.25" customHeight="1">
      <c r="F836" s="7"/>
    </row>
    <row r="837" ht="14.25" customHeight="1">
      <c r="F837" s="7"/>
    </row>
    <row r="838" ht="14.25" customHeight="1">
      <c r="F838" s="7"/>
    </row>
    <row r="839" ht="14.25" customHeight="1">
      <c r="F839" s="7"/>
    </row>
    <row r="840" ht="14.25" customHeight="1">
      <c r="F840" s="7"/>
    </row>
    <row r="841" ht="14.25" customHeight="1">
      <c r="F841" s="7"/>
    </row>
    <row r="842" ht="14.25" customHeight="1">
      <c r="F842" s="7"/>
    </row>
    <row r="843" ht="14.25" customHeight="1">
      <c r="F843" s="7"/>
    </row>
    <row r="844" ht="14.25" customHeight="1">
      <c r="F844" s="7"/>
    </row>
    <row r="845" ht="14.25" customHeight="1">
      <c r="F845" s="7"/>
    </row>
    <row r="846" ht="14.25" customHeight="1">
      <c r="F846" s="7"/>
    </row>
    <row r="847" ht="14.25" customHeight="1">
      <c r="F847" s="7"/>
    </row>
    <row r="848" ht="14.25" customHeight="1">
      <c r="F848" s="7"/>
    </row>
    <row r="849" ht="14.25" customHeight="1">
      <c r="F849" s="7"/>
    </row>
    <row r="850" ht="14.25" customHeight="1">
      <c r="F850" s="7"/>
    </row>
    <row r="851" ht="14.25" customHeight="1">
      <c r="F851" s="7"/>
    </row>
    <row r="852" ht="14.25" customHeight="1">
      <c r="F852" s="7"/>
    </row>
    <row r="853" ht="14.25" customHeight="1">
      <c r="F853" s="7"/>
    </row>
    <row r="854" ht="14.25" customHeight="1">
      <c r="F854" s="7"/>
    </row>
    <row r="855" ht="14.25" customHeight="1">
      <c r="F855" s="7"/>
    </row>
    <row r="856" ht="14.25" customHeight="1">
      <c r="F856" s="7"/>
    </row>
    <row r="857" ht="14.25" customHeight="1">
      <c r="F857" s="7"/>
    </row>
    <row r="858" ht="14.25" customHeight="1">
      <c r="F858" s="7"/>
    </row>
    <row r="859" ht="14.25" customHeight="1">
      <c r="F859" s="7"/>
    </row>
    <row r="860" ht="14.25" customHeight="1">
      <c r="F860" s="7"/>
    </row>
    <row r="861" ht="14.25" customHeight="1">
      <c r="F861" s="7"/>
    </row>
    <row r="862" ht="14.25" customHeight="1">
      <c r="F862" s="7"/>
    </row>
    <row r="863" ht="14.25" customHeight="1">
      <c r="F863" s="7"/>
    </row>
    <row r="864" ht="14.25" customHeight="1">
      <c r="F864" s="7"/>
    </row>
    <row r="865" ht="14.25" customHeight="1">
      <c r="F865" s="7"/>
    </row>
    <row r="866" ht="14.25" customHeight="1">
      <c r="F866" s="7"/>
    </row>
    <row r="867" ht="14.25" customHeight="1">
      <c r="F867" s="7"/>
    </row>
    <row r="868" ht="14.25" customHeight="1">
      <c r="F868" s="7"/>
    </row>
    <row r="869" ht="14.25" customHeight="1">
      <c r="F869" s="7"/>
    </row>
    <row r="870" ht="14.25" customHeight="1">
      <c r="F870" s="7"/>
    </row>
    <row r="871" ht="14.25" customHeight="1">
      <c r="F871" s="7"/>
    </row>
    <row r="872" ht="14.25" customHeight="1">
      <c r="F872" s="7"/>
    </row>
    <row r="873" ht="14.25" customHeight="1">
      <c r="F873" s="7"/>
    </row>
    <row r="874" ht="14.25" customHeight="1">
      <c r="F874" s="7"/>
    </row>
    <row r="875" ht="14.25" customHeight="1">
      <c r="F875" s="7"/>
    </row>
    <row r="876" ht="14.25" customHeight="1">
      <c r="F876" s="7"/>
    </row>
    <row r="877" ht="14.25" customHeight="1">
      <c r="F877" s="7"/>
    </row>
    <row r="878" ht="14.25" customHeight="1">
      <c r="F878" s="7"/>
    </row>
    <row r="879" ht="14.25" customHeight="1">
      <c r="F879" s="7"/>
    </row>
    <row r="880" ht="14.25" customHeight="1">
      <c r="F880" s="7"/>
    </row>
    <row r="881" ht="14.25" customHeight="1">
      <c r="F881" s="7"/>
    </row>
    <row r="882" ht="14.25" customHeight="1">
      <c r="F882" s="7"/>
    </row>
    <row r="883" ht="14.25" customHeight="1">
      <c r="F883" s="7"/>
    </row>
    <row r="884" ht="14.25" customHeight="1">
      <c r="F884" s="7"/>
    </row>
    <row r="885" ht="14.25" customHeight="1">
      <c r="F885" s="7"/>
    </row>
    <row r="886" ht="14.25" customHeight="1">
      <c r="F886" s="7"/>
    </row>
    <row r="887" ht="14.25" customHeight="1">
      <c r="F887" s="7"/>
    </row>
    <row r="888" ht="14.25" customHeight="1">
      <c r="F888" s="7"/>
    </row>
    <row r="889" ht="14.25" customHeight="1">
      <c r="F889" s="7"/>
    </row>
    <row r="890" ht="14.25" customHeight="1">
      <c r="F890" s="7"/>
    </row>
    <row r="891" ht="14.25" customHeight="1">
      <c r="F891" s="7"/>
    </row>
    <row r="892" ht="14.25" customHeight="1">
      <c r="F892" s="7"/>
    </row>
    <row r="893" ht="14.25" customHeight="1">
      <c r="F893" s="7"/>
    </row>
    <row r="894" ht="14.25" customHeight="1">
      <c r="F894" s="7"/>
    </row>
    <row r="895" ht="14.25" customHeight="1">
      <c r="F895" s="7"/>
    </row>
    <row r="896" ht="14.25" customHeight="1">
      <c r="F896" s="7"/>
    </row>
    <row r="897" ht="14.25" customHeight="1">
      <c r="F897" s="7"/>
    </row>
    <row r="898" ht="14.25" customHeight="1">
      <c r="F898" s="7"/>
    </row>
    <row r="899" ht="14.25" customHeight="1">
      <c r="F899" s="7"/>
    </row>
    <row r="900" ht="14.25" customHeight="1">
      <c r="F900" s="7"/>
    </row>
    <row r="901" ht="14.25" customHeight="1">
      <c r="F901" s="7"/>
    </row>
    <row r="902" ht="14.25" customHeight="1">
      <c r="F902" s="7"/>
    </row>
    <row r="903" ht="14.25" customHeight="1">
      <c r="F903" s="7"/>
    </row>
    <row r="904" ht="14.25" customHeight="1">
      <c r="F904" s="7"/>
    </row>
    <row r="905" ht="14.25" customHeight="1">
      <c r="F905" s="7"/>
    </row>
    <row r="906" ht="14.25" customHeight="1">
      <c r="F906" s="7"/>
    </row>
    <row r="907" ht="14.25" customHeight="1">
      <c r="F907" s="7"/>
    </row>
    <row r="908" ht="14.25" customHeight="1">
      <c r="F908" s="7"/>
    </row>
    <row r="909" ht="14.25" customHeight="1">
      <c r="F909" s="7"/>
    </row>
    <row r="910" ht="14.25" customHeight="1">
      <c r="F910" s="7"/>
    </row>
    <row r="911" ht="14.25" customHeight="1">
      <c r="F911" s="7"/>
    </row>
    <row r="912" ht="14.25" customHeight="1">
      <c r="F912" s="7"/>
    </row>
    <row r="913" ht="14.25" customHeight="1">
      <c r="F913" s="7"/>
    </row>
    <row r="914" ht="14.25" customHeight="1">
      <c r="F914" s="7"/>
    </row>
    <row r="915" ht="14.25" customHeight="1">
      <c r="F915" s="7"/>
    </row>
    <row r="916" ht="14.25" customHeight="1">
      <c r="F916" s="7"/>
    </row>
    <row r="917" ht="14.25" customHeight="1">
      <c r="F917" s="7"/>
    </row>
    <row r="918" ht="14.25" customHeight="1">
      <c r="F918" s="7"/>
    </row>
    <row r="919" ht="14.25" customHeight="1">
      <c r="F919" s="7"/>
    </row>
    <row r="920" ht="14.25" customHeight="1">
      <c r="F920" s="7"/>
    </row>
    <row r="921" ht="14.25" customHeight="1">
      <c r="F921" s="7"/>
    </row>
    <row r="922" ht="14.25" customHeight="1">
      <c r="F922" s="7"/>
    </row>
    <row r="923" ht="14.25" customHeight="1">
      <c r="F923" s="7"/>
    </row>
    <row r="924" ht="14.25" customHeight="1">
      <c r="F924" s="7"/>
    </row>
    <row r="925" ht="14.25" customHeight="1">
      <c r="F925" s="7"/>
    </row>
    <row r="926" ht="14.25" customHeight="1">
      <c r="F926" s="7"/>
    </row>
    <row r="927" ht="14.25" customHeight="1">
      <c r="F927" s="7"/>
    </row>
    <row r="928" ht="14.25" customHeight="1">
      <c r="F928" s="7"/>
    </row>
    <row r="929" ht="14.25" customHeight="1">
      <c r="F929" s="7"/>
    </row>
    <row r="930" ht="14.25" customHeight="1">
      <c r="F930" s="7"/>
    </row>
    <row r="931" ht="14.25" customHeight="1">
      <c r="F931" s="7"/>
    </row>
    <row r="932" ht="14.25" customHeight="1">
      <c r="F932" s="7"/>
    </row>
    <row r="933" ht="14.25" customHeight="1">
      <c r="F933" s="7"/>
    </row>
    <row r="934" ht="14.25" customHeight="1">
      <c r="F934" s="7"/>
    </row>
    <row r="935" ht="14.25" customHeight="1">
      <c r="F935" s="7"/>
    </row>
    <row r="936" ht="14.25" customHeight="1">
      <c r="F936" s="7"/>
    </row>
    <row r="937" ht="14.25" customHeight="1">
      <c r="F937" s="7"/>
    </row>
    <row r="938" ht="14.25" customHeight="1">
      <c r="F938" s="7"/>
    </row>
    <row r="939" ht="14.25" customHeight="1">
      <c r="F939" s="7"/>
    </row>
    <row r="940" ht="14.25" customHeight="1">
      <c r="F940" s="7"/>
    </row>
    <row r="941" ht="14.25" customHeight="1">
      <c r="F941" s="7"/>
    </row>
    <row r="942" ht="14.25" customHeight="1">
      <c r="F942" s="7"/>
    </row>
    <row r="943" ht="14.25" customHeight="1">
      <c r="F943" s="7"/>
    </row>
    <row r="944" ht="14.25" customHeight="1">
      <c r="F944" s="7"/>
    </row>
    <row r="945" ht="14.25" customHeight="1">
      <c r="F945" s="7"/>
    </row>
    <row r="946" ht="14.25" customHeight="1">
      <c r="F946" s="7"/>
    </row>
    <row r="947" ht="14.25" customHeight="1">
      <c r="F947" s="7"/>
    </row>
    <row r="948" ht="14.25" customHeight="1">
      <c r="F948" s="7"/>
    </row>
    <row r="949" ht="14.25" customHeight="1">
      <c r="F949" s="7"/>
    </row>
    <row r="950" ht="14.25" customHeight="1">
      <c r="F950" s="7"/>
    </row>
    <row r="951" ht="14.25" customHeight="1">
      <c r="F951" s="7"/>
    </row>
    <row r="952" ht="14.25" customHeight="1">
      <c r="F952" s="7"/>
    </row>
    <row r="953" ht="14.25" customHeight="1">
      <c r="F953" s="7"/>
    </row>
    <row r="954" ht="14.25" customHeight="1">
      <c r="F954" s="7"/>
    </row>
    <row r="955" ht="14.25" customHeight="1">
      <c r="F955" s="7"/>
    </row>
    <row r="956" ht="14.25" customHeight="1">
      <c r="F956" s="7"/>
    </row>
    <row r="957" ht="14.25" customHeight="1">
      <c r="F957" s="7"/>
    </row>
    <row r="958" ht="14.25" customHeight="1">
      <c r="F958" s="7"/>
    </row>
    <row r="959" ht="14.25" customHeight="1">
      <c r="F959" s="7"/>
    </row>
    <row r="960" ht="14.25" customHeight="1">
      <c r="F960" s="7"/>
    </row>
    <row r="961" ht="14.25" customHeight="1">
      <c r="F961" s="7"/>
    </row>
    <row r="962" ht="14.25" customHeight="1">
      <c r="F962" s="7"/>
    </row>
    <row r="963" ht="14.25" customHeight="1">
      <c r="F963" s="7"/>
    </row>
    <row r="964" ht="14.25" customHeight="1">
      <c r="F964" s="7"/>
    </row>
    <row r="965" ht="14.25" customHeight="1">
      <c r="F965" s="7"/>
    </row>
    <row r="966" ht="14.25" customHeight="1">
      <c r="F966" s="7"/>
    </row>
    <row r="967" ht="14.25" customHeight="1">
      <c r="F967" s="7"/>
    </row>
    <row r="968" ht="14.25" customHeight="1">
      <c r="F968" s="7"/>
    </row>
    <row r="969" ht="14.25" customHeight="1">
      <c r="F969" s="7"/>
    </row>
    <row r="970" ht="14.25" customHeight="1">
      <c r="F970" s="7"/>
    </row>
    <row r="971" ht="14.25" customHeight="1">
      <c r="F971" s="7"/>
    </row>
    <row r="972" ht="14.25" customHeight="1">
      <c r="F972" s="7"/>
    </row>
    <row r="973" ht="14.25" customHeight="1">
      <c r="F973" s="7"/>
    </row>
    <row r="974" ht="14.25" customHeight="1">
      <c r="F974" s="7"/>
    </row>
    <row r="975" ht="14.25" customHeight="1">
      <c r="F975" s="7"/>
    </row>
    <row r="976" ht="14.25" customHeight="1">
      <c r="F976" s="7"/>
    </row>
    <row r="977" ht="14.25" customHeight="1">
      <c r="F977" s="7"/>
    </row>
    <row r="978" ht="14.25" customHeight="1">
      <c r="F978" s="7"/>
    </row>
    <row r="979" ht="14.25" customHeight="1">
      <c r="F979" s="7"/>
    </row>
    <row r="980" ht="14.25" customHeight="1">
      <c r="F980" s="7"/>
    </row>
    <row r="981" ht="14.25" customHeight="1">
      <c r="F981" s="7"/>
    </row>
    <row r="982" ht="14.25" customHeight="1">
      <c r="F982" s="7"/>
    </row>
    <row r="983" ht="14.25" customHeight="1">
      <c r="F983" s="7"/>
    </row>
    <row r="984" ht="14.25" customHeight="1">
      <c r="F984" s="7"/>
    </row>
    <row r="985" ht="14.25" customHeight="1">
      <c r="F985" s="7"/>
    </row>
    <row r="986" ht="14.25" customHeight="1">
      <c r="F986" s="7"/>
    </row>
    <row r="987" ht="14.25" customHeight="1">
      <c r="F987" s="7"/>
    </row>
    <row r="988" ht="14.25" customHeight="1">
      <c r="F988" s="7"/>
    </row>
    <row r="989" ht="14.25" customHeight="1">
      <c r="F989" s="7"/>
    </row>
    <row r="990" ht="14.25" customHeight="1">
      <c r="F990" s="7"/>
    </row>
    <row r="991" ht="14.25" customHeight="1">
      <c r="F991" s="7"/>
    </row>
    <row r="992" ht="14.25" customHeight="1">
      <c r="F992" s="7"/>
    </row>
    <row r="993" ht="14.25" customHeight="1">
      <c r="F993" s="7"/>
    </row>
    <row r="994" ht="14.25" customHeight="1">
      <c r="F994" s="7"/>
    </row>
    <row r="995" ht="14.25" customHeight="1">
      <c r="F995" s="7"/>
    </row>
    <row r="996" ht="14.25" customHeight="1">
      <c r="F996" s="7"/>
    </row>
    <row r="997" ht="14.25" customHeight="1">
      <c r="F997" s="7"/>
    </row>
    <row r="998" ht="14.25" customHeight="1">
      <c r="F998" s="7"/>
    </row>
    <row r="999" ht="14.25" customHeight="1">
      <c r="F999" s="7"/>
    </row>
    <row r="1000" ht="14.25" customHeight="1">
      <c r="F1000" s="7"/>
    </row>
  </sheetData>
  <printOptions/>
  <pageMargins bottom="0.75" footer="0.0" header="0.0" left="0.7" right="0.7" top="0.75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43"/>
    <col customWidth="1" min="3" max="3" width="9.14"/>
    <col customWidth="1" min="4" max="4" width="11.43"/>
    <col customWidth="1" min="5" max="5" width="15.0"/>
    <col customWidth="1" min="6" max="6" width="11.43"/>
    <col customWidth="1" min="7" max="26" width="8.71"/>
  </cols>
  <sheetData>
    <row r="1">
      <c r="A1" s="1" t="str">
        <f>Summary!A1</f>
        <v>Radix MIDAO Budgeting</v>
      </c>
    </row>
    <row r="2">
      <c r="A2" s="1" t="str">
        <f>Summary!A2</f>
        <v>Three Year Forecast 2026 - 2030</v>
      </c>
    </row>
    <row r="3">
      <c r="A3" s="78" t="s">
        <v>160</v>
      </c>
    </row>
    <row r="4">
      <c r="A4" s="1"/>
    </row>
    <row r="5">
      <c r="A5" s="14" t="s">
        <v>10</v>
      </c>
      <c r="B5" s="14" t="s">
        <v>161</v>
      </c>
      <c r="C5" s="14" t="s">
        <v>162</v>
      </c>
      <c r="D5" s="14"/>
      <c r="E5" s="14" t="s">
        <v>163</v>
      </c>
      <c r="F5" s="14" t="s">
        <v>164</v>
      </c>
    </row>
    <row r="6">
      <c r="A6" s="14"/>
      <c r="B6" s="14" t="s">
        <v>9</v>
      </c>
      <c r="C6" s="14" t="s">
        <v>9</v>
      </c>
      <c r="D6" s="14"/>
      <c r="E6" s="14" t="s">
        <v>9</v>
      </c>
      <c r="F6" s="14" t="s">
        <v>9</v>
      </c>
    </row>
    <row r="7">
      <c r="A7" s="35">
        <v>1.0</v>
      </c>
      <c r="B7" s="77">
        <f>Assumptions!F47</f>
        <v>0</v>
      </c>
      <c r="C7" s="77">
        <f>B7*(Assumptions!D$37/Assumptions!C$39)</f>
        <v>0</v>
      </c>
      <c r="D7" s="77">
        <f t="shared" ref="D7:D246" si="1">B7+C7</f>
        <v>0</v>
      </c>
      <c r="E7" s="77">
        <f>IF(ROUND(D7,2)=0,0,Assumptions!$C$41)</f>
        <v>0</v>
      </c>
      <c r="F7" s="77">
        <f t="shared" ref="F7:F246" si="2">D7+E7</f>
        <v>0</v>
      </c>
    </row>
    <row r="8">
      <c r="A8" s="35">
        <f t="shared" ref="A8:A246" si="3">A7+1</f>
        <v>2</v>
      </c>
      <c r="B8" s="77">
        <f t="shared" ref="B8:B246" si="4">F7</f>
        <v>0</v>
      </c>
      <c r="C8" s="77">
        <f>B8*(Assumptions!D$37/Assumptions!C$39)</f>
        <v>0</v>
      </c>
      <c r="D8" s="77">
        <f t="shared" si="1"/>
        <v>0</v>
      </c>
      <c r="E8" s="77">
        <f>IF(ROUND(D8,2)=0,0,Assumptions!$C$41)</f>
        <v>0</v>
      </c>
      <c r="F8" s="77">
        <f t="shared" si="2"/>
        <v>0</v>
      </c>
    </row>
    <row r="9">
      <c r="A9" s="35">
        <f t="shared" si="3"/>
        <v>3</v>
      </c>
      <c r="B9" s="77">
        <f t="shared" si="4"/>
        <v>0</v>
      </c>
      <c r="C9" s="77">
        <f>B9*(Assumptions!D$37/Assumptions!C$39)</f>
        <v>0</v>
      </c>
      <c r="D9" s="77">
        <f t="shared" si="1"/>
        <v>0</v>
      </c>
      <c r="E9" s="77">
        <f>IF(ROUND(D9,2)=0,0,Assumptions!$C$41)</f>
        <v>0</v>
      </c>
      <c r="F9" s="77">
        <f t="shared" si="2"/>
        <v>0</v>
      </c>
    </row>
    <row r="10">
      <c r="A10" s="35">
        <f t="shared" si="3"/>
        <v>4</v>
      </c>
      <c r="B10" s="77">
        <f t="shared" si="4"/>
        <v>0</v>
      </c>
      <c r="C10" s="77">
        <f>B10*(Assumptions!D$37/Assumptions!C$39)</f>
        <v>0</v>
      </c>
      <c r="D10" s="77">
        <f t="shared" si="1"/>
        <v>0</v>
      </c>
      <c r="E10" s="77">
        <f>IF(ROUND(D10,2)=0,0,Assumptions!$C$41)</f>
        <v>0</v>
      </c>
      <c r="F10" s="77">
        <f t="shared" si="2"/>
        <v>0</v>
      </c>
    </row>
    <row r="11">
      <c r="A11" s="35">
        <f t="shared" si="3"/>
        <v>5</v>
      </c>
      <c r="B11" s="77">
        <f t="shared" si="4"/>
        <v>0</v>
      </c>
      <c r="C11" s="77">
        <f>B11*(Assumptions!D$37/Assumptions!C$39)</f>
        <v>0</v>
      </c>
      <c r="D11" s="77">
        <f t="shared" si="1"/>
        <v>0</v>
      </c>
      <c r="E11" s="77">
        <f>IF(ROUND(D11,2)=0,0,Assumptions!$C$41)</f>
        <v>0</v>
      </c>
      <c r="F11" s="77">
        <f t="shared" si="2"/>
        <v>0</v>
      </c>
    </row>
    <row r="12">
      <c r="A12" s="35">
        <f t="shared" si="3"/>
        <v>6</v>
      </c>
      <c r="B12" s="77">
        <f t="shared" si="4"/>
        <v>0</v>
      </c>
      <c r="C12" s="77">
        <f>B12*(Assumptions!D$37/Assumptions!C$39)</f>
        <v>0</v>
      </c>
      <c r="D12" s="77">
        <f t="shared" si="1"/>
        <v>0</v>
      </c>
      <c r="E12" s="77">
        <f>IF(ROUND(D12,2)=0,0,Assumptions!$C$41)</f>
        <v>0</v>
      </c>
      <c r="F12" s="77">
        <f t="shared" si="2"/>
        <v>0</v>
      </c>
    </row>
    <row r="13">
      <c r="A13" s="35">
        <f t="shared" si="3"/>
        <v>7</v>
      </c>
      <c r="B13" s="77">
        <f t="shared" si="4"/>
        <v>0</v>
      </c>
      <c r="C13" s="77">
        <f>B13*(Assumptions!D$37/Assumptions!C$39)</f>
        <v>0</v>
      </c>
      <c r="D13" s="77">
        <f t="shared" si="1"/>
        <v>0</v>
      </c>
      <c r="E13" s="77">
        <f>IF(ROUND(D13,2)=0,0,Assumptions!$C$41)</f>
        <v>0</v>
      </c>
      <c r="F13" s="77">
        <f t="shared" si="2"/>
        <v>0</v>
      </c>
    </row>
    <row r="14">
      <c r="A14" s="35">
        <f t="shared" si="3"/>
        <v>8</v>
      </c>
      <c r="B14" s="77">
        <f t="shared" si="4"/>
        <v>0</v>
      </c>
      <c r="C14" s="77">
        <f>B14*(Assumptions!D$37/Assumptions!C$39)</f>
        <v>0</v>
      </c>
      <c r="D14" s="77">
        <f t="shared" si="1"/>
        <v>0</v>
      </c>
      <c r="E14" s="77">
        <f>IF(ROUND(D14,2)=0,0,Assumptions!$C$41)</f>
        <v>0</v>
      </c>
      <c r="F14" s="77">
        <f t="shared" si="2"/>
        <v>0</v>
      </c>
    </row>
    <row r="15">
      <c r="A15" s="35">
        <f t="shared" si="3"/>
        <v>9</v>
      </c>
      <c r="B15" s="77">
        <f t="shared" si="4"/>
        <v>0</v>
      </c>
      <c r="C15" s="77">
        <f>B15*(Assumptions!D$37/Assumptions!C$39)</f>
        <v>0</v>
      </c>
      <c r="D15" s="77">
        <f t="shared" si="1"/>
        <v>0</v>
      </c>
      <c r="E15" s="77">
        <f>IF(ROUND(D15,2)=0,0,Assumptions!$C$41)</f>
        <v>0</v>
      </c>
      <c r="F15" s="77">
        <f t="shared" si="2"/>
        <v>0</v>
      </c>
    </row>
    <row r="16">
      <c r="A16" s="35">
        <f t="shared" si="3"/>
        <v>10</v>
      </c>
      <c r="B16" s="77">
        <f t="shared" si="4"/>
        <v>0</v>
      </c>
      <c r="C16" s="77">
        <f>B16*(Assumptions!D$37/Assumptions!C$39)</f>
        <v>0</v>
      </c>
      <c r="D16" s="77">
        <f t="shared" si="1"/>
        <v>0</v>
      </c>
      <c r="E16" s="77">
        <f>IF(ROUND(D16,2)=0,0,Assumptions!$C$41)</f>
        <v>0</v>
      </c>
      <c r="F16" s="77">
        <f t="shared" si="2"/>
        <v>0</v>
      </c>
    </row>
    <row r="17">
      <c r="A17" s="35">
        <f t="shared" si="3"/>
        <v>11</v>
      </c>
      <c r="B17" s="77">
        <f t="shared" si="4"/>
        <v>0</v>
      </c>
      <c r="C17" s="77">
        <f>B17*(Assumptions!D$37/Assumptions!C$39)</f>
        <v>0</v>
      </c>
      <c r="D17" s="77">
        <f t="shared" si="1"/>
        <v>0</v>
      </c>
      <c r="E17" s="77">
        <f>IF(ROUND(D17,2)=0,0,Assumptions!$C$41)</f>
        <v>0</v>
      </c>
      <c r="F17" s="77">
        <f t="shared" si="2"/>
        <v>0</v>
      </c>
    </row>
    <row r="18">
      <c r="A18" s="35">
        <f t="shared" si="3"/>
        <v>12</v>
      </c>
      <c r="B18" s="77">
        <f t="shared" si="4"/>
        <v>0</v>
      </c>
      <c r="C18" s="77">
        <f>B18*(Assumptions!D$37/Assumptions!C$39)</f>
        <v>0</v>
      </c>
      <c r="D18" s="77">
        <f t="shared" si="1"/>
        <v>0</v>
      </c>
      <c r="E18" s="77">
        <f>IF(ROUND(D18,2)=0,0,Assumptions!$C$41)</f>
        <v>0</v>
      </c>
      <c r="F18" s="77">
        <f t="shared" si="2"/>
        <v>0</v>
      </c>
    </row>
    <row r="19">
      <c r="A19" s="35">
        <f t="shared" si="3"/>
        <v>13</v>
      </c>
      <c r="B19" s="77">
        <f t="shared" si="4"/>
        <v>0</v>
      </c>
      <c r="C19" s="77">
        <f>B19*(Assumptions!D$37/Assumptions!C$39)</f>
        <v>0</v>
      </c>
      <c r="D19" s="77">
        <f t="shared" si="1"/>
        <v>0</v>
      </c>
      <c r="E19" s="77">
        <f>IF(ROUND(D19,2)=0,0,Assumptions!$C$41)</f>
        <v>0</v>
      </c>
      <c r="F19" s="77">
        <f t="shared" si="2"/>
        <v>0</v>
      </c>
    </row>
    <row r="20">
      <c r="A20" s="35">
        <f t="shared" si="3"/>
        <v>14</v>
      </c>
      <c r="B20" s="77">
        <f t="shared" si="4"/>
        <v>0</v>
      </c>
      <c r="C20" s="77">
        <f>B20*(Assumptions!D$37/Assumptions!C$39)</f>
        <v>0</v>
      </c>
      <c r="D20" s="77">
        <f t="shared" si="1"/>
        <v>0</v>
      </c>
      <c r="E20" s="77">
        <f>IF(ROUND(D20,2)=0,0,Assumptions!$C$41)</f>
        <v>0</v>
      </c>
      <c r="F20" s="77">
        <f t="shared" si="2"/>
        <v>0</v>
      </c>
    </row>
    <row r="21" ht="15.75" customHeight="1">
      <c r="A21" s="35">
        <f t="shared" si="3"/>
        <v>15</v>
      </c>
      <c r="B21" s="77">
        <f t="shared" si="4"/>
        <v>0</v>
      </c>
      <c r="C21" s="77">
        <f>B21*(Assumptions!D$37/Assumptions!C$39)</f>
        <v>0</v>
      </c>
      <c r="D21" s="77">
        <f t="shared" si="1"/>
        <v>0</v>
      </c>
      <c r="E21" s="77">
        <f>IF(ROUND(D21,2)=0,0,Assumptions!$C$41)</f>
        <v>0</v>
      </c>
      <c r="F21" s="77">
        <f t="shared" si="2"/>
        <v>0</v>
      </c>
    </row>
    <row r="22" ht="15.75" customHeight="1">
      <c r="A22" s="35">
        <f t="shared" si="3"/>
        <v>16</v>
      </c>
      <c r="B22" s="77">
        <f t="shared" si="4"/>
        <v>0</v>
      </c>
      <c r="C22" s="77">
        <f>B22*(Assumptions!D$37/Assumptions!C$39)</f>
        <v>0</v>
      </c>
      <c r="D22" s="77">
        <f t="shared" si="1"/>
        <v>0</v>
      </c>
      <c r="E22" s="77">
        <f>IF(ROUND(D22,2)=0,0,Assumptions!$C$41)</f>
        <v>0</v>
      </c>
      <c r="F22" s="77">
        <f t="shared" si="2"/>
        <v>0</v>
      </c>
    </row>
    <row r="23" ht="15.75" customHeight="1">
      <c r="A23" s="35">
        <f t="shared" si="3"/>
        <v>17</v>
      </c>
      <c r="B23" s="77">
        <f t="shared" si="4"/>
        <v>0</v>
      </c>
      <c r="C23" s="77">
        <f>B23*(Assumptions!D$37/Assumptions!C$39)</f>
        <v>0</v>
      </c>
      <c r="D23" s="77">
        <f t="shared" si="1"/>
        <v>0</v>
      </c>
      <c r="E23" s="77">
        <f>IF(ROUND(D23,2)=0,0,Assumptions!$C$41)</f>
        <v>0</v>
      </c>
      <c r="F23" s="77">
        <f t="shared" si="2"/>
        <v>0</v>
      </c>
    </row>
    <row r="24" ht="15.75" customHeight="1">
      <c r="A24" s="35">
        <f t="shared" si="3"/>
        <v>18</v>
      </c>
      <c r="B24" s="77">
        <f t="shared" si="4"/>
        <v>0</v>
      </c>
      <c r="C24" s="77">
        <f>B24*(Assumptions!D$37/Assumptions!C$39)</f>
        <v>0</v>
      </c>
      <c r="D24" s="77">
        <f t="shared" si="1"/>
        <v>0</v>
      </c>
      <c r="E24" s="77">
        <f>IF(ROUND(D24,2)=0,0,Assumptions!$C$41)</f>
        <v>0</v>
      </c>
      <c r="F24" s="77">
        <f t="shared" si="2"/>
        <v>0</v>
      </c>
    </row>
    <row r="25" ht="15.75" customHeight="1">
      <c r="A25" s="35">
        <f t="shared" si="3"/>
        <v>19</v>
      </c>
      <c r="B25" s="77">
        <f t="shared" si="4"/>
        <v>0</v>
      </c>
      <c r="C25" s="77">
        <f>B25*(Assumptions!D$37/Assumptions!C$39)</f>
        <v>0</v>
      </c>
      <c r="D25" s="77">
        <f t="shared" si="1"/>
        <v>0</v>
      </c>
      <c r="E25" s="77">
        <f>IF(ROUND(D25,2)=0,0,Assumptions!$C$41)</f>
        <v>0</v>
      </c>
      <c r="F25" s="77">
        <f t="shared" si="2"/>
        <v>0</v>
      </c>
    </row>
    <row r="26" ht="15.75" customHeight="1">
      <c r="A26" s="35">
        <f t="shared" si="3"/>
        <v>20</v>
      </c>
      <c r="B26" s="77">
        <f t="shared" si="4"/>
        <v>0</v>
      </c>
      <c r="C26" s="77">
        <f>B26*(Assumptions!D$37/Assumptions!C$39)</f>
        <v>0</v>
      </c>
      <c r="D26" s="77">
        <f t="shared" si="1"/>
        <v>0</v>
      </c>
      <c r="E26" s="77">
        <f>IF(ROUND(D26,2)=0,0,Assumptions!$C$41)</f>
        <v>0</v>
      </c>
      <c r="F26" s="77">
        <f t="shared" si="2"/>
        <v>0</v>
      </c>
    </row>
    <row r="27" ht="15.75" customHeight="1">
      <c r="A27" s="35">
        <f t="shared" si="3"/>
        <v>21</v>
      </c>
      <c r="B27" s="77">
        <f t="shared" si="4"/>
        <v>0</v>
      </c>
      <c r="C27" s="77">
        <f>B27*(Assumptions!D$37/Assumptions!C$39)</f>
        <v>0</v>
      </c>
      <c r="D27" s="77">
        <f t="shared" si="1"/>
        <v>0</v>
      </c>
      <c r="E27" s="77">
        <f>IF(ROUND(D27,2)=0,0,Assumptions!$C$41)</f>
        <v>0</v>
      </c>
      <c r="F27" s="77">
        <f t="shared" si="2"/>
        <v>0</v>
      </c>
    </row>
    <row r="28" ht="15.75" customHeight="1">
      <c r="A28" s="35">
        <f t="shared" si="3"/>
        <v>22</v>
      </c>
      <c r="B28" s="77">
        <f t="shared" si="4"/>
        <v>0</v>
      </c>
      <c r="C28" s="77">
        <f>B28*(Assumptions!D$37/Assumptions!C$39)</f>
        <v>0</v>
      </c>
      <c r="D28" s="77">
        <f t="shared" si="1"/>
        <v>0</v>
      </c>
      <c r="E28" s="77">
        <f>IF(ROUND(D28,2)=0,0,Assumptions!$C$41)</f>
        <v>0</v>
      </c>
      <c r="F28" s="77">
        <f t="shared" si="2"/>
        <v>0</v>
      </c>
    </row>
    <row r="29" ht="15.75" customHeight="1">
      <c r="A29" s="35">
        <f t="shared" si="3"/>
        <v>23</v>
      </c>
      <c r="B29" s="77">
        <f t="shared" si="4"/>
        <v>0</v>
      </c>
      <c r="C29" s="77">
        <f>B29*(Assumptions!D$37/Assumptions!C$39)</f>
        <v>0</v>
      </c>
      <c r="D29" s="77">
        <f t="shared" si="1"/>
        <v>0</v>
      </c>
      <c r="E29" s="77">
        <f>IF(ROUND(D29,2)=0,0,Assumptions!$C$41)</f>
        <v>0</v>
      </c>
      <c r="F29" s="77">
        <f t="shared" si="2"/>
        <v>0</v>
      </c>
    </row>
    <row r="30" ht="15.75" customHeight="1">
      <c r="A30" s="35">
        <f t="shared" si="3"/>
        <v>24</v>
      </c>
      <c r="B30" s="77">
        <f t="shared" si="4"/>
        <v>0</v>
      </c>
      <c r="C30" s="77">
        <f>B30*(Assumptions!D$37/Assumptions!C$39)</f>
        <v>0</v>
      </c>
      <c r="D30" s="77">
        <f t="shared" si="1"/>
        <v>0</v>
      </c>
      <c r="E30" s="77">
        <f>IF(ROUND(D30,2)=0,0,Assumptions!$C$41)</f>
        <v>0</v>
      </c>
      <c r="F30" s="77">
        <f t="shared" si="2"/>
        <v>0</v>
      </c>
    </row>
    <row r="31" ht="15.75" customHeight="1">
      <c r="A31" s="35">
        <f t="shared" si="3"/>
        <v>25</v>
      </c>
      <c r="B31" s="77">
        <f t="shared" si="4"/>
        <v>0</v>
      </c>
      <c r="C31" s="77">
        <f>B31*(Assumptions!D$37/Assumptions!C$39)</f>
        <v>0</v>
      </c>
      <c r="D31" s="77">
        <f t="shared" si="1"/>
        <v>0</v>
      </c>
      <c r="E31" s="77">
        <f>IF(ROUND(D31,2)=0,0,Assumptions!$C$41)</f>
        <v>0</v>
      </c>
      <c r="F31" s="77">
        <f t="shared" si="2"/>
        <v>0</v>
      </c>
    </row>
    <row r="32" ht="15.75" customHeight="1">
      <c r="A32" s="35">
        <f t="shared" si="3"/>
        <v>26</v>
      </c>
      <c r="B32" s="77">
        <f t="shared" si="4"/>
        <v>0</v>
      </c>
      <c r="C32" s="77">
        <f>B32*(Assumptions!D$37/Assumptions!C$39)</f>
        <v>0</v>
      </c>
      <c r="D32" s="77">
        <f t="shared" si="1"/>
        <v>0</v>
      </c>
      <c r="E32" s="77">
        <f>IF(ROUND(D32,2)=0,0,Assumptions!$C$41)</f>
        <v>0</v>
      </c>
      <c r="F32" s="77">
        <f t="shared" si="2"/>
        <v>0</v>
      </c>
    </row>
    <row r="33" ht="15.75" customHeight="1">
      <c r="A33" s="35">
        <f t="shared" si="3"/>
        <v>27</v>
      </c>
      <c r="B33" s="77">
        <f t="shared" si="4"/>
        <v>0</v>
      </c>
      <c r="C33" s="77">
        <f>B33*(Assumptions!D$37/Assumptions!C$39)</f>
        <v>0</v>
      </c>
      <c r="D33" s="77">
        <f t="shared" si="1"/>
        <v>0</v>
      </c>
      <c r="E33" s="77">
        <f>IF(ROUND(D33,2)=0,0,Assumptions!$C$41)</f>
        <v>0</v>
      </c>
      <c r="F33" s="77">
        <f t="shared" si="2"/>
        <v>0</v>
      </c>
    </row>
    <row r="34" ht="15.75" customHeight="1">
      <c r="A34" s="35">
        <f t="shared" si="3"/>
        <v>28</v>
      </c>
      <c r="B34" s="77">
        <f t="shared" si="4"/>
        <v>0</v>
      </c>
      <c r="C34" s="77">
        <f>B34*(Assumptions!D$37/Assumptions!C$39)</f>
        <v>0</v>
      </c>
      <c r="D34" s="77">
        <f t="shared" si="1"/>
        <v>0</v>
      </c>
      <c r="E34" s="77">
        <f>IF(ROUND(D34,2)=0,0,Assumptions!$C$41)</f>
        <v>0</v>
      </c>
      <c r="F34" s="77">
        <f t="shared" si="2"/>
        <v>0</v>
      </c>
    </row>
    <row r="35" ht="15.75" customHeight="1">
      <c r="A35" s="35">
        <f t="shared" si="3"/>
        <v>29</v>
      </c>
      <c r="B35" s="77">
        <f t="shared" si="4"/>
        <v>0</v>
      </c>
      <c r="C35" s="77">
        <f>B35*(Assumptions!D$37/Assumptions!C$39)</f>
        <v>0</v>
      </c>
      <c r="D35" s="77">
        <f t="shared" si="1"/>
        <v>0</v>
      </c>
      <c r="E35" s="77">
        <f>IF(ROUND(D35,2)=0,0,Assumptions!$C$41)</f>
        <v>0</v>
      </c>
      <c r="F35" s="77">
        <f t="shared" si="2"/>
        <v>0</v>
      </c>
    </row>
    <row r="36" ht="15.75" customHeight="1">
      <c r="A36" s="35">
        <f t="shared" si="3"/>
        <v>30</v>
      </c>
      <c r="B36" s="77">
        <f t="shared" si="4"/>
        <v>0</v>
      </c>
      <c r="C36" s="77">
        <f>B36*(Assumptions!D$37/Assumptions!C$39)</f>
        <v>0</v>
      </c>
      <c r="D36" s="77">
        <f t="shared" si="1"/>
        <v>0</v>
      </c>
      <c r="E36" s="77">
        <f>IF(ROUND(D36,2)=0,0,Assumptions!$C$41)</f>
        <v>0</v>
      </c>
      <c r="F36" s="77">
        <f t="shared" si="2"/>
        <v>0</v>
      </c>
    </row>
    <row r="37" ht="15.75" customHeight="1">
      <c r="A37" s="35">
        <f t="shared" si="3"/>
        <v>31</v>
      </c>
      <c r="B37" s="77">
        <f t="shared" si="4"/>
        <v>0</v>
      </c>
      <c r="C37" s="77">
        <f>B37*(Assumptions!D$37/Assumptions!C$39)</f>
        <v>0</v>
      </c>
      <c r="D37" s="77">
        <f t="shared" si="1"/>
        <v>0</v>
      </c>
      <c r="E37" s="77">
        <f>IF(ROUND(D37,2)=0,0,Assumptions!$C$41)</f>
        <v>0</v>
      </c>
      <c r="F37" s="77">
        <f t="shared" si="2"/>
        <v>0</v>
      </c>
    </row>
    <row r="38" ht="15.75" customHeight="1">
      <c r="A38" s="35">
        <f t="shared" si="3"/>
        <v>32</v>
      </c>
      <c r="B38" s="77">
        <f t="shared" si="4"/>
        <v>0</v>
      </c>
      <c r="C38" s="77">
        <f>B38*(Assumptions!D$37/Assumptions!C$39)</f>
        <v>0</v>
      </c>
      <c r="D38" s="77">
        <f t="shared" si="1"/>
        <v>0</v>
      </c>
      <c r="E38" s="77">
        <f>IF(ROUND(D38,2)=0,0,Assumptions!$C$41)</f>
        <v>0</v>
      </c>
      <c r="F38" s="77">
        <f t="shared" si="2"/>
        <v>0</v>
      </c>
    </row>
    <row r="39" ht="15.75" customHeight="1">
      <c r="A39" s="35">
        <f t="shared" si="3"/>
        <v>33</v>
      </c>
      <c r="B39" s="77">
        <f t="shared" si="4"/>
        <v>0</v>
      </c>
      <c r="C39" s="77">
        <f>B39*(Assumptions!D$37/Assumptions!C$39)</f>
        <v>0</v>
      </c>
      <c r="D39" s="77">
        <f t="shared" si="1"/>
        <v>0</v>
      </c>
      <c r="E39" s="77">
        <f>IF(ROUND(D39,2)=0,0,Assumptions!$C$41)</f>
        <v>0</v>
      </c>
      <c r="F39" s="77">
        <f t="shared" si="2"/>
        <v>0</v>
      </c>
    </row>
    <row r="40" ht="15.75" customHeight="1">
      <c r="A40" s="35">
        <f t="shared" si="3"/>
        <v>34</v>
      </c>
      <c r="B40" s="77">
        <f t="shared" si="4"/>
        <v>0</v>
      </c>
      <c r="C40" s="77">
        <f>B40*(Assumptions!D$37/Assumptions!C$39)</f>
        <v>0</v>
      </c>
      <c r="D40" s="77">
        <f t="shared" si="1"/>
        <v>0</v>
      </c>
      <c r="E40" s="77">
        <f>IF(ROUND(D40,2)=0,0,Assumptions!$C$41)</f>
        <v>0</v>
      </c>
      <c r="F40" s="77">
        <f t="shared" si="2"/>
        <v>0</v>
      </c>
    </row>
    <row r="41" ht="15.75" customHeight="1">
      <c r="A41" s="35">
        <f t="shared" si="3"/>
        <v>35</v>
      </c>
      <c r="B41" s="77">
        <f t="shared" si="4"/>
        <v>0</v>
      </c>
      <c r="C41" s="77">
        <f>B41*(Assumptions!D$37/Assumptions!C$39)</f>
        <v>0</v>
      </c>
      <c r="D41" s="77">
        <f t="shared" si="1"/>
        <v>0</v>
      </c>
      <c r="E41" s="77">
        <f>IF(ROUND(D41,2)=0,0,Assumptions!$C$41)</f>
        <v>0</v>
      </c>
      <c r="F41" s="77">
        <f t="shared" si="2"/>
        <v>0</v>
      </c>
    </row>
    <row r="42" ht="15.75" customHeight="1">
      <c r="A42" s="35">
        <f t="shared" si="3"/>
        <v>36</v>
      </c>
      <c r="B42" s="77">
        <f t="shared" si="4"/>
        <v>0</v>
      </c>
      <c r="C42" s="77">
        <f>B42*(Assumptions!D$37/Assumptions!C$39)</f>
        <v>0</v>
      </c>
      <c r="D42" s="77">
        <f t="shared" si="1"/>
        <v>0</v>
      </c>
      <c r="E42" s="77">
        <f>IF(ROUND(D42,2)=0,0,Assumptions!$C$41)</f>
        <v>0</v>
      </c>
      <c r="F42" s="77">
        <f t="shared" si="2"/>
        <v>0</v>
      </c>
    </row>
    <row r="43" ht="15.75" customHeight="1">
      <c r="A43" s="35">
        <f t="shared" si="3"/>
        <v>37</v>
      </c>
      <c r="B43" s="77">
        <f t="shared" si="4"/>
        <v>0</v>
      </c>
      <c r="C43" s="77">
        <f>B43*(Assumptions!D$37/Assumptions!C$39)</f>
        <v>0</v>
      </c>
      <c r="D43" s="77">
        <f t="shared" si="1"/>
        <v>0</v>
      </c>
      <c r="E43" s="77">
        <f>IF(ROUND(D43,2)=0,0,Assumptions!$C$41)</f>
        <v>0</v>
      </c>
      <c r="F43" s="77">
        <f t="shared" si="2"/>
        <v>0</v>
      </c>
    </row>
    <row r="44" ht="15.75" customHeight="1">
      <c r="A44" s="35">
        <f t="shared" si="3"/>
        <v>38</v>
      </c>
      <c r="B44" s="77">
        <f t="shared" si="4"/>
        <v>0</v>
      </c>
      <c r="C44" s="77">
        <f>B44*(Assumptions!D$37/Assumptions!C$39)</f>
        <v>0</v>
      </c>
      <c r="D44" s="77">
        <f t="shared" si="1"/>
        <v>0</v>
      </c>
      <c r="E44" s="77">
        <f>IF(ROUND(D44,2)=0,0,Assumptions!$C$41)</f>
        <v>0</v>
      </c>
      <c r="F44" s="77">
        <f t="shared" si="2"/>
        <v>0</v>
      </c>
    </row>
    <row r="45" ht="15.75" customHeight="1">
      <c r="A45" s="35">
        <f t="shared" si="3"/>
        <v>39</v>
      </c>
      <c r="B45" s="77">
        <f t="shared" si="4"/>
        <v>0</v>
      </c>
      <c r="C45" s="77">
        <f>B45*(Assumptions!D$37/Assumptions!C$39)</f>
        <v>0</v>
      </c>
      <c r="D45" s="77">
        <f t="shared" si="1"/>
        <v>0</v>
      </c>
      <c r="E45" s="77">
        <f>IF(ROUND(D45,2)=0,0,Assumptions!$C$41)</f>
        <v>0</v>
      </c>
      <c r="F45" s="77">
        <f t="shared" si="2"/>
        <v>0</v>
      </c>
    </row>
    <row r="46" ht="15.75" customHeight="1">
      <c r="A46" s="35">
        <f t="shared" si="3"/>
        <v>40</v>
      </c>
      <c r="B46" s="77">
        <f t="shared" si="4"/>
        <v>0</v>
      </c>
      <c r="C46" s="77">
        <f>B46*(Assumptions!D$37/Assumptions!C$39)</f>
        <v>0</v>
      </c>
      <c r="D46" s="77">
        <f t="shared" si="1"/>
        <v>0</v>
      </c>
      <c r="E46" s="77">
        <f>IF(ROUND(D46,2)=0,0,Assumptions!$C$41)</f>
        <v>0</v>
      </c>
      <c r="F46" s="77">
        <f t="shared" si="2"/>
        <v>0</v>
      </c>
    </row>
    <row r="47" ht="15.75" customHeight="1">
      <c r="A47" s="35">
        <f t="shared" si="3"/>
        <v>41</v>
      </c>
      <c r="B47" s="77">
        <f t="shared" si="4"/>
        <v>0</v>
      </c>
      <c r="C47" s="77">
        <f>B47*(Assumptions!D$37/Assumptions!C$39)</f>
        <v>0</v>
      </c>
      <c r="D47" s="77">
        <f t="shared" si="1"/>
        <v>0</v>
      </c>
      <c r="E47" s="77">
        <f>IF(ROUND(D47,2)=0,0,Assumptions!$C$41)</f>
        <v>0</v>
      </c>
      <c r="F47" s="77">
        <f t="shared" si="2"/>
        <v>0</v>
      </c>
    </row>
    <row r="48" ht="15.75" customHeight="1">
      <c r="A48" s="35">
        <f t="shared" si="3"/>
        <v>42</v>
      </c>
      <c r="B48" s="77">
        <f t="shared" si="4"/>
        <v>0</v>
      </c>
      <c r="C48" s="77">
        <f>B48*(Assumptions!D$37/Assumptions!C$39)</f>
        <v>0</v>
      </c>
      <c r="D48" s="77">
        <f t="shared" si="1"/>
        <v>0</v>
      </c>
      <c r="E48" s="77">
        <f>IF(ROUND(D48,2)=0,0,Assumptions!$C$41)</f>
        <v>0</v>
      </c>
      <c r="F48" s="77">
        <f t="shared" si="2"/>
        <v>0</v>
      </c>
    </row>
    <row r="49" ht="15.75" customHeight="1">
      <c r="A49" s="35">
        <f t="shared" si="3"/>
        <v>43</v>
      </c>
      <c r="B49" s="77">
        <f t="shared" si="4"/>
        <v>0</v>
      </c>
      <c r="C49" s="77">
        <f>B49*(Assumptions!D$37/Assumptions!C$39)</f>
        <v>0</v>
      </c>
      <c r="D49" s="77">
        <f t="shared" si="1"/>
        <v>0</v>
      </c>
      <c r="E49" s="77">
        <f>IF(ROUND(D49,2)=0,0,Assumptions!$C$41)</f>
        <v>0</v>
      </c>
      <c r="F49" s="77">
        <f t="shared" si="2"/>
        <v>0</v>
      </c>
    </row>
    <row r="50" ht="15.75" customHeight="1">
      <c r="A50" s="35">
        <f t="shared" si="3"/>
        <v>44</v>
      </c>
      <c r="B50" s="77">
        <f t="shared" si="4"/>
        <v>0</v>
      </c>
      <c r="C50" s="77">
        <f>B50*(Assumptions!D$37/Assumptions!C$39)</f>
        <v>0</v>
      </c>
      <c r="D50" s="77">
        <f t="shared" si="1"/>
        <v>0</v>
      </c>
      <c r="E50" s="77">
        <f>IF(ROUND(D50,2)=0,0,Assumptions!$C$41)</f>
        <v>0</v>
      </c>
      <c r="F50" s="77">
        <f t="shared" si="2"/>
        <v>0</v>
      </c>
    </row>
    <row r="51" ht="15.75" customHeight="1">
      <c r="A51" s="35">
        <f t="shared" si="3"/>
        <v>45</v>
      </c>
      <c r="B51" s="77">
        <f t="shared" si="4"/>
        <v>0</v>
      </c>
      <c r="C51" s="77">
        <f>B51*(Assumptions!D$37/Assumptions!C$39)</f>
        <v>0</v>
      </c>
      <c r="D51" s="77">
        <f t="shared" si="1"/>
        <v>0</v>
      </c>
      <c r="E51" s="77">
        <f>IF(ROUND(D51,2)=0,0,Assumptions!$C$41)</f>
        <v>0</v>
      </c>
      <c r="F51" s="77">
        <f t="shared" si="2"/>
        <v>0</v>
      </c>
    </row>
    <row r="52" ht="15.75" customHeight="1">
      <c r="A52" s="35">
        <f t="shared" si="3"/>
        <v>46</v>
      </c>
      <c r="B52" s="77">
        <f t="shared" si="4"/>
        <v>0</v>
      </c>
      <c r="C52" s="77">
        <f>B52*(Assumptions!D$37/Assumptions!C$39)</f>
        <v>0</v>
      </c>
      <c r="D52" s="77">
        <f t="shared" si="1"/>
        <v>0</v>
      </c>
      <c r="E52" s="77">
        <f>IF(ROUND(D52,2)=0,0,Assumptions!$C$41)</f>
        <v>0</v>
      </c>
      <c r="F52" s="77">
        <f t="shared" si="2"/>
        <v>0</v>
      </c>
    </row>
    <row r="53" ht="15.75" customHeight="1">
      <c r="A53" s="35">
        <f t="shared" si="3"/>
        <v>47</v>
      </c>
      <c r="B53" s="77">
        <f t="shared" si="4"/>
        <v>0</v>
      </c>
      <c r="C53" s="77">
        <f>B53*(Assumptions!D$37/Assumptions!C$39)</f>
        <v>0</v>
      </c>
      <c r="D53" s="77">
        <f t="shared" si="1"/>
        <v>0</v>
      </c>
      <c r="E53" s="77">
        <f>IF(ROUND(D53,2)=0,0,Assumptions!$C$41)</f>
        <v>0</v>
      </c>
      <c r="F53" s="77">
        <f t="shared" si="2"/>
        <v>0</v>
      </c>
    </row>
    <row r="54" ht="15.75" customHeight="1">
      <c r="A54" s="35">
        <f t="shared" si="3"/>
        <v>48</v>
      </c>
      <c r="B54" s="77">
        <f t="shared" si="4"/>
        <v>0</v>
      </c>
      <c r="C54" s="77">
        <f>B54*(Assumptions!D$37/Assumptions!C$39)</f>
        <v>0</v>
      </c>
      <c r="D54" s="77">
        <f t="shared" si="1"/>
        <v>0</v>
      </c>
      <c r="E54" s="77">
        <f>IF(ROUND(D54,2)=0,0,Assumptions!$C$41)</f>
        <v>0</v>
      </c>
      <c r="F54" s="77">
        <f t="shared" si="2"/>
        <v>0</v>
      </c>
    </row>
    <row r="55" ht="15.75" customHeight="1">
      <c r="A55" s="35">
        <f t="shared" si="3"/>
        <v>49</v>
      </c>
      <c r="B55" s="77">
        <f t="shared" si="4"/>
        <v>0</v>
      </c>
      <c r="C55" s="77">
        <f>B55*(Assumptions!D$37/Assumptions!C$39)</f>
        <v>0</v>
      </c>
      <c r="D55" s="77">
        <f t="shared" si="1"/>
        <v>0</v>
      </c>
      <c r="E55" s="77">
        <f>IF(ROUND(D55,2)=0,0,Assumptions!$C$41)</f>
        <v>0</v>
      </c>
      <c r="F55" s="77">
        <f t="shared" si="2"/>
        <v>0</v>
      </c>
    </row>
    <row r="56" ht="15.75" customHeight="1">
      <c r="A56" s="35">
        <f t="shared" si="3"/>
        <v>50</v>
      </c>
      <c r="B56" s="77">
        <f t="shared" si="4"/>
        <v>0</v>
      </c>
      <c r="C56" s="77">
        <f>B56*(Assumptions!D$37/Assumptions!C$39)</f>
        <v>0</v>
      </c>
      <c r="D56" s="77">
        <f t="shared" si="1"/>
        <v>0</v>
      </c>
      <c r="E56" s="77">
        <f>IF(ROUND(D56,2)=0,0,Assumptions!$C$41)</f>
        <v>0</v>
      </c>
      <c r="F56" s="77">
        <f t="shared" si="2"/>
        <v>0</v>
      </c>
    </row>
    <row r="57" ht="15.75" customHeight="1">
      <c r="A57" s="35">
        <f t="shared" si="3"/>
        <v>51</v>
      </c>
      <c r="B57" s="77">
        <f t="shared" si="4"/>
        <v>0</v>
      </c>
      <c r="C57" s="77">
        <f>B57*(Assumptions!D$37/Assumptions!C$39)</f>
        <v>0</v>
      </c>
      <c r="D57" s="77">
        <f t="shared" si="1"/>
        <v>0</v>
      </c>
      <c r="E57" s="77">
        <f>IF(ROUND(D57,2)=0,0,Assumptions!$C$41)</f>
        <v>0</v>
      </c>
      <c r="F57" s="77">
        <f t="shared" si="2"/>
        <v>0</v>
      </c>
    </row>
    <row r="58" ht="15.75" customHeight="1">
      <c r="A58" s="35">
        <f t="shared" si="3"/>
        <v>52</v>
      </c>
      <c r="B58" s="77">
        <f t="shared" si="4"/>
        <v>0</v>
      </c>
      <c r="C58" s="77">
        <f>B58*(Assumptions!D$37/Assumptions!C$39)</f>
        <v>0</v>
      </c>
      <c r="D58" s="77">
        <f t="shared" si="1"/>
        <v>0</v>
      </c>
      <c r="E58" s="77">
        <f>IF(ROUND(D58,2)=0,0,Assumptions!$C$41)</f>
        <v>0</v>
      </c>
      <c r="F58" s="77">
        <f t="shared" si="2"/>
        <v>0</v>
      </c>
    </row>
    <row r="59" ht="15.75" customHeight="1">
      <c r="A59" s="35">
        <f t="shared" si="3"/>
        <v>53</v>
      </c>
      <c r="B59" s="77">
        <f t="shared" si="4"/>
        <v>0</v>
      </c>
      <c r="C59" s="77">
        <f>B59*(Assumptions!D$37/Assumptions!C$39)</f>
        <v>0</v>
      </c>
      <c r="D59" s="77">
        <f t="shared" si="1"/>
        <v>0</v>
      </c>
      <c r="E59" s="77">
        <f>IF(ROUND(D59,2)=0,0,Assumptions!$C$41)</f>
        <v>0</v>
      </c>
      <c r="F59" s="77">
        <f t="shared" si="2"/>
        <v>0</v>
      </c>
    </row>
    <row r="60" ht="15.75" customHeight="1">
      <c r="A60" s="35">
        <f t="shared" si="3"/>
        <v>54</v>
      </c>
      <c r="B60" s="77">
        <f t="shared" si="4"/>
        <v>0</v>
      </c>
      <c r="C60" s="77">
        <f>B60*(Assumptions!D$37/Assumptions!C$39)</f>
        <v>0</v>
      </c>
      <c r="D60" s="77">
        <f t="shared" si="1"/>
        <v>0</v>
      </c>
      <c r="E60" s="77">
        <f>IF(ROUND(D60,2)=0,0,Assumptions!$C$41)</f>
        <v>0</v>
      </c>
      <c r="F60" s="77">
        <f t="shared" si="2"/>
        <v>0</v>
      </c>
    </row>
    <row r="61" ht="15.75" customHeight="1">
      <c r="A61" s="35">
        <f t="shared" si="3"/>
        <v>55</v>
      </c>
      <c r="B61" s="77">
        <f t="shared" si="4"/>
        <v>0</v>
      </c>
      <c r="C61" s="77">
        <f>B61*(Assumptions!D$37/Assumptions!C$39)</f>
        <v>0</v>
      </c>
      <c r="D61" s="77">
        <f t="shared" si="1"/>
        <v>0</v>
      </c>
      <c r="E61" s="77">
        <f>IF(ROUND(D61,2)=0,0,Assumptions!$C$41)</f>
        <v>0</v>
      </c>
      <c r="F61" s="77">
        <f t="shared" si="2"/>
        <v>0</v>
      </c>
    </row>
    <row r="62" ht="15.75" customHeight="1">
      <c r="A62" s="35">
        <f t="shared" si="3"/>
        <v>56</v>
      </c>
      <c r="B62" s="77">
        <f t="shared" si="4"/>
        <v>0</v>
      </c>
      <c r="C62" s="77">
        <f>B62*(Assumptions!D$37/Assumptions!C$39)</f>
        <v>0</v>
      </c>
      <c r="D62" s="77">
        <f t="shared" si="1"/>
        <v>0</v>
      </c>
      <c r="E62" s="77">
        <f>IF(ROUND(D62,2)=0,0,Assumptions!$C$41)</f>
        <v>0</v>
      </c>
      <c r="F62" s="77">
        <f t="shared" si="2"/>
        <v>0</v>
      </c>
    </row>
    <row r="63" ht="15.75" customHeight="1">
      <c r="A63" s="35">
        <f t="shared" si="3"/>
        <v>57</v>
      </c>
      <c r="B63" s="77">
        <f t="shared" si="4"/>
        <v>0</v>
      </c>
      <c r="C63" s="77">
        <f>B63*(Assumptions!D$37/Assumptions!C$39)</f>
        <v>0</v>
      </c>
      <c r="D63" s="77">
        <f t="shared" si="1"/>
        <v>0</v>
      </c>
      <c r="E63" s="77">
        <f>IF(ROUND(D63,2)=0,0,Assumptions!$C$41)</f>
        <v>0</v>
      </c>
      <c r="F63" s="77">
        <f t="shared" si="2"/>
        <v>0</v>
      </c>
    </row>
    <row r="64" ht="15.75" customHeight="1">
      <c r="A64" s="35">
        <f t="shared" si="3"/>
        <v>58</v>
      </c>
      <c r="B64" s="77">
        <f t="shared" si="4"/>
        <v>0</v>
      </c>
      <c r="C64" s="77">
        <f>B64*(Assumptions!D$37/Assumptions!C$39)</f>
        <v>0</v>
      </c>
      <c r="D64" s="77">
        <f t="shared" si="1"/>
        <v>0</v>
      </c>
      <c r="E64" s="77">
        <f>IF(ROUND(D64,2)=0,0,Assumptions!$C$41)</f>
        <v>0</v>
      </c>
      <c r="F64" s="77">
        <f t="shared" si="2"/>
        <v>0</v>
      </c>
    </row>
    <row r="65" ht="15.75" customHeight="1">
      <c r="A65" s="35">
        <f t="shared" si="3"/>
        <v>59</v>
      </c>
      <c r="B65" s="77">
        <f t="shared" si="4"/>
        <v>0</v>
      </c>
      <c r="C65" s="77">
        <f>B65*(Assumptions!D$37/Assumptions!C$39)</f>
        <v>0</v>
      </c>
      <c r="D65" s="77">
        <f t="shared" si="1"/>
        <v>0</v>
      </c>
      <c r="E65" s="77">
        <f>IF(ROUND(D65,2)=0,0,Assumptions!$C$41)</f>
        <v>0</v>
      </c>
      <c r="F65" s="77">
        <f t="shared" si="2"/>
        <v>0</v>
      </c>
    </row>
    <row r="66" ht="15.75" customHeight="1">
      <c r="A66" s="35">
        <f t="shared" si="3"/>
        <v>60</v>
      </c>
      <c r="B66" s="77">
        <f t="shared" si="4"/>
        <v>0</v>
      </c>
      <c r="C66" s="77">
        <f>B66*(Assumptions!D$37/Assumptions!C$39)</f>
        <v>0</v>
      </c>
      <c r="D66" s="77">
        <f t="shared" si="1"/>
        <v>0</v>
      </c>
      <c r="E66" s="77">
        <f>IF(ROUND(D66,2)=0,0,Assumptions!$C$41)</f>
        <v>0</v>
      </c>
      <c r="F66" s="77">
        <f t="shared" si="2"/>
        <v>0</v>
      </c>
    </row>
    <row r="67" ht="15.75" customHeight="1">
      <c r="A67" s="35">
        <f t="shared" si="3"/>
        <v>61</v>
      </c>
      <c r="B67" s="77">
        <f t="shared" si="4"/>
        <v>0</v>
      </c>
      <c r="C67" s="77">
        <f>B67*(Assumptions!D$37/Assumptions!C$39)</f>
        <v>0</v>
      </c>
      <c r="D67" s="77">
        <f t="shared" si="1"/>
        <v>0</v>
      </c>
      <c r="E67" s="77">
        <f>IF(ROUND(D67,2)=0,0,Assumptions!$C$41)</f>
        <v>0</v>
      </c>
      <c r="F67" s="77">
        <f t="shared" si="2"/>
        <v>0</v>
      </c>
    </row>
    <row r="68" ht="15.75" customHeight="1">
      <c r="A68" s="35">
        <f t="shared" si="3"/>
        <v>62</v>
      </c>
      <c r="B68" s="77">
        <f t="shared" si="4"/>
        <v>0</v>
      </c>
      <c r="C68" s="77">
        <f>B68*(Assumptions!D$37/Assumptions!C$39)</f>
        <v>0</v>
      </c>
      <c r="D68" s="77">
        <f t="shared" si="1"/>
        <v>0</v>
      </c>
      <c r="E68" s="77">
        <f>IF(ROUND(D68,2)=0,0,Assumptions!$C$41)</f>
        <v>0</v>
      </c>
      <c r="F68" s="77">
        <f t="shared" si="2"/>
        <v>0</v>
      </c>
    </row>
    <row r="69" ht="15.75" customHeight="1">
      <c r="A69" s="35">
        <f t="shared" si="3"/>
        <v>63</v>
      </c>
      <c r="B69" s="77">
        <f t="shared" si="4"/>
        <v>0</v>
      </c>
      <c r="C69" s="77">
        <f>B69*(Assumptions!D$37/Assumptions!C$39)</f>
        <v>0</v>
      </c>
      <c r="D69" s="77">
        <f t="shared" si="1"/>
        <v>0</v>
      </c>
      <c r="E69" s="77">
        <f>IF(ROUND(D69,2)=0,0,Assumptions!$C$41)</f>
        <v>0</v>
      </c>
      <c r="F69" s="77">
        <f t="shared" si="2"/>
        <v>0</v>
      </c>
    </row>
    <row r="70" ht="15.75" customHeight="1">
      <c r="A70" s="35">
        <f t="shared" si="3"/>
        <v>64</v>
      </c>
      <c r="B70" s="77">
        <f t="shared" si="4"/>
        <v>0</v>
      </c>
      <c r="C70" s="77">
        <f>B70*(Assumptions!D$37/Assumptions!C$39)</f>
        <v>0</v>
      </c>
      <c r="D70" s="77">
        <f t="shared" si="1"/>
        <v>0</v>
      </c>
      <c r="E70" s="77">
        <f>IF(ROUND(D70,2)=0,0,Assumptions!$C$41)</f>
        <v>0</v>
      </c>
      <c r="F70" s="77">
        <f t="shared" si="2"/>
        <v>0</v>
      </c>
    </row>
    <row r="71" ht="15.75" customHeight="1">
      <c r="A71" s="35">
        <f t="shared" si="3"/>
        <v>65</v>
      </c>
      <c r="B71" s="77">
        <f t="shared" si="4"/>
        <v>0</v>
      </c>
      <c r="C71" s="77">
        <f>B71*(Assumptions!D$37/Assumptions!C$39)</f>
        <v>0</v>
      </c>
      <c r="D71" s="77">
        <f t="shared" si="1"/>
        <v>0</v>
      </c>
      <c r="E71" s="77">
        <f>IF(ROUND(D71,2)=0,0,Assumptions!$C$41)</f>
        <v>0</v>
      </c>
      <c r="F71" s="77">
        <f t="shared" si="2"/>
        <v>0</v>
      </c>
    </row>
    <row r="72" ht="15.75" customHeight="1">
      <c r="A72" s="35">
        <f t="shared" si="3"/>
        <v>66</v>
      </c>
      <c r="B72" s="77">
        <f t="shared" si="4"/>
        <v>0</v>
      </c>
      <c r="C72" s="77">
        <f>B72*(Assumptions!D$37/Assumptions!C$39)</f>
        <v>0</v>
      </c>
      <c r="D72" s="77">
        <f t="shared" si="1"/>
        <v>0</v>
      </c>
      <c r="E72" s="77">
        <f>IF(ROUND(D72,2)=0,0,Assumptions!$C$41)</f>
        <v>0</v>
      </c>
      <c r="F72" s="77">
        <f t="shared" si="2"/>
        <v>0</v>
      </c>
    </row>
    <row r="73" ht="15.75" customHeight="1">
      <c r="A73" s="35">
        <f t="shared" si="3"/>
        <v>67</v>
      </c>
      <c r="B73" s="77">
        <f t="shared" si="4"/>
        <v>0</v>
      </c>
      <c r="C73" s="77">
        <f>B73*(Assumptions!D$37/Assumptions!C$39)</f>
        <v>0</v>
      </c>
      <c r="D73" s="77">
        <f t="shared" si="1"/>
        <v>0</v>
      </c>
      <c r="E73" s="77">
        <f>IF(ROUND(D73,2)=0,0,Assumptions!$C$41)</f>
        <v>0</v>
      </c>
      <c r="F73" s="77">
        <f t="shared" si="2"/>
        <v>0</v>
      </c>
    </row>
    <row r="74" ht="15.75" customHeight="1">
      <c r="A74" s="35">
        <f t="shared" si="3"/>
        <v>68</v>
      </c>
      <c r="B74" s="77">
        <f t="shared" si="4"/>
        <v>0</v>
      </c>
      <c r="C74" s="77">
        <f>B74*(Assumptions!D$37/Assumptions!C$39)</f>
        <v>0</v>
      </c>
      <c r="D74" s="77">
        <f t="shared" si="1"/>
        <v>0</v>
      </c>
      <c r="E74" s="77">
        <f>IF(ROUND(D74,2)=0,0,Assumptions!$C$41)</f>
        <v>0</v>
      </c>
      <c r="F74" s="77">
        <f t="shared" si="2"/>
        <v>0</v>
      </c>
    </row>
    <row r="75" ht="15.75" customHeight="1">
      <c r="A75" s="35">
        <f t="shared" si="3"/>
        <v>69</v>
      </c>
      <c r="B75" s="77">
        <f t="shared" si="4"/>
        <v>0</v>
      </c>
      <c r="C75" s="77">
        <f>B75*(Assumptions!D$37/Assumptions!C$39)</f>
        <v>0</v>
      </c>
      <c r="D75" s="77">
        <f t="shared" si="1"/>
        <v>0</v>
      </c>
      <c r="E75" s="77">
        <f>IF(ROUND(D75,2)=0,0,Assumptions!$C$41)</f>
        <v>0</v>
      </c>
      <c r="F75" s="77">
        <f t="shared" si="2"/>
        <v>0</v>
      </c>
    </row>
    <row r="76" ht="15.75" customHeight="1">
      <c r="A76" s="35">
        <f t="shared" si="3"/>
        <v>70</v>
      </c>
      <c r="B76" s="77">
        <f t="shared" si="4"/>
        <v>0</v>
      </c>
      <c r="C76" s="77">
        <f>B76*(Assumptions!D$37/Assumptions!C$39)</f>
        <v>0</v>
      </c>
      <c r="D76" s="77">
        <f t="shared" si="1"/>
        <v>0</v>
      </c>
      <c r="E76" s="77">
        <f>IF(ROUND(D76,2)=0,0,Assumptions!$C$41)</f>
        <v>0</v>
      </c>
      <c r="F76" s="77">
        <f t="shared" si="2"/>
        <v>0</v>
      </c>
    </row>
    <row r="77" ht="15.75" customHeight="1">
      <c r="A77" s="35">
        <f t="shared" si="3"/>
        <v>71</v>
      </c>
      <c r="B77" s="77">
        <f t="shared" si="4"/>
        <v>0</v>
      </c>
      <c r="C77" s="77">
        <f>B77*(Assumptions!D$37/Assumptions!C$39)</f>
        <v>0</v>
      </c>
      <c r="D77" s="77">
        <f t="shared" si="1"/>
        <v>0</v>
      </c>
      <c r="E77" s="77">
        <f>IF(ROUND(D77,2)=0,0,Assumptions!$C$41)</f>
        <v>0</v>
      </c>
      <c r="F77" s="77">
        <f t="shared" si="2"/>
        <v>0</v>
      </c>
    </row>
    <row r="78" ht="15.75" customHeight="1">
      <c r="A78" s="35">
        <f t="shared" si="3"/>
        <v>72</v>
      </c>
      <c r="B78" s="77">
        <f t="shared" si="4"/>
        <v>0</v>
      </c>
      <c r="C78" s="77">
        <f>B78*(Assumptions!D$37/Assumptions!C$39)</f>
        <v>0</v>
      </c>
      <c r="D78" s="77">
        <f t="shared" si="1"/>
        <v>0</v>
      </c>
      <c r="E78" s="77">
        <f>IF(ROUND(D78,2)=0,0,Assumptions!$C$41)</f>
        <v>0</v>
      </c>
      <c r="F78" s="77">
        <f t="shared" si="2"/>
        <v>0</v>
      </c>
    </row>
    <row r="79" ht="15.75" customHeight="1">
      <c r="A79" s="35">
        <f t="shared" si="3"/>
        <v>73</v>
      </c>
      <c r="B79" s="77">
        <f t="shared" si="4"/>
        <v>0</v>
      </c>
      <c r="C79" s="77">
        <f>B79*(Assumptions!D$37/Assumptions!C$39)</f>
        <v>0</v>
      </c>
      <c r="D79" s="77">
        <f t="shared" si="1"/>
        <v>0</v>
      </c>
      <c r="E79" s="77">
        <f>IF(ROUND(D79,2)=0,0,Assumptions!$C$41)</f>
        <v>0</v>
      </c>
      <c r="F79" s="77">
        <f t="shared" si="2"/>
        <v>0</v>
      </c>
    </row>
    <row r="80" ht="15.75" customHeight="1">
      <c r="A80" s="35">
        <f t="shared" si="3"/>
        <v>74</v>
      </c>
      <c r="B80" s="77">
        <f t="shared" si="4"/>
        <v>0</v>
      </c>
      <c r="C80" s="77">
        <f>B80*(Assumptions!D$37/Assumptions!C$39)</f>
        <v>0</v>
      </c>
      <c r="D80" s="77">
        <f t="shared" si="1"/>
        <v>0</v>
      </c>
      <c r="E80" s="77">
        <f>IF(ROUND(D80,2)=0,0,Assumptions!$C$41)</f>
        <v>0</v>
      </c>
      <c r="F80" s="77">
        <f t="shared" si="2"/>
        <v>0</v>
      </c>
    </row>
    <row r="81" ht="15.75" customHeight="1">
      <c r="A81" s="35">
        <f t="shared" si="3"/>
        <v>75</v>
      </c>
      <c r="B81" s="77">
        <f t="shared" si="4"/>
        <v>0</v>
      </c>
      <c r="C81" s="77">
        <f>B81*(Assumptions!D$37/Assumptions!C$39)</f>
        <v>0</v>
      </c>
      <c r="D81" s="77">
        <f t="shared" si="1"/>
        <v>0</v>
      </c>
      <c r="E81" s="77">
        <f>IF(ROUND(D81,2)=0,0,Assumptions!$C$41)</f>
        <v>0</v>
      </c>
      <c r="F81" s="77">
        <f t="shared" si="2"/>
        <v>0</v>
      </c>
    </row>
    <row r="82" ht="15.75" customHeight="1">
      <c r="A82" s="35">
        <f t="shared" si="3"/>
        <v>76</v>
      </c>
      <c r="B82" s="77">
        <f t="shared" si="4"/>
        <v>0</v>
      </c>
      <c r="C82" s="77">
        <f>B82*(Assumptions!D$37/Assumptions!C$39)</f>
        <v>0</v>
      </c>
      <c r="D82" s="77">
        <f t="shared" si="1"/>
        <v>0</v>
      </c>
      <c r="E82" s="77">
        <f>IF(ROUND(D82,2)=0,0,Assumptions!$C$41)</f>
        <v>0</v>
      </c>
      <c r="F82" s="77">
        <f t="shared" si="2"/>
        <v>0</v>
      </c>
    </row>
    <row r="83" ht="15.75" customHeight="1">
      <c r="A83" s="35">
        <f t="shared" si="3"/>
        <v>77</v>
      </c>
      <c r="B83" s="77">
        <f t="shared" si="4"/>
        <v>0</v>
      </c>
      <c r="C83" s="77">
        <f>B83*(Assumptions!D$37/Assumptions!C$39)</f>
        <v>0</v>
      </c>
      <c r="D83" s="77">
        <f t="shared" si="1"/>
        <v>0</v>
      </c>
      <c r="E83" s="77">
        <f>IF(ROUND(D83,2)=0,0,Assumptions!$C$41)</f>
        <v>0</v>
      </c>
      <c r="F83" s="77">
        <f t="shared" si="2"/>
        <v>0</v>
      </c>
    </row>
    <row r="84" ht="15.75" customHeight="1">
      <c r="A84" s="35">
        <f t="shared" si="3"/>
        <v>78</v>
      </c>
      <c r="B84" s="77">
        <f t="shared" si="4"/>
        <v>0</v>
      </c>
      <c r="C84" s="77">
        <f>B84*(Assumptions!D$37/Assumptions!C$39)</f>
        <v>0</v>
      </c>
      <c r="D84" s="77">
        <f t="shared" si="1"/>
        <v>0</v>
      </c>
      <c r="E84" s="77">
        <f>IF(ROUND(D84,2)=0,0,Assumptions!$C$41)</f>
        <v>0</v>
      </c>
      <c r="F84" s="77">
        <f t="shared" si="2"/>
        <v>0</v>
      </c>
    </row>
    <row r="85" ht="15.75" customHeight="1">
      <c r="A85" s="35">
        <f t="shared" si="3"/>
        <v>79</v>
      </c>
      <c r="B85" s="77">
        <f t="shared" si="4"/>
        <v>0</v>
      </c>
      <c r="C85" s="77">
        <f>B85*(Assumptions!D$37/Assumptions!C$39)</f>
        <v>0</v>
      </c>
      <c r="D85" s="77">
        <f t="shared" si="1"/>
        <v>0</v>
      </c>
      <c r="E85" s="77">
        <f>IF(ROUND(D85,2)=0,0,Assumptions!$C$41)</f>
        <v>0</v>
      </c>
      <c r="F85" s="77">
        <f t="shared" si="2"/>
        <v>0</v>
      </c>
    </row>
    <row r="86" ht="15.75" customHeight="1">
      <c r="A86" s="35">
        <f t="shared" si="3"/>
        <v>80</v>
      </c>
      <c r="B86" s="77">
        <f t="shared" si="4"/>
        <v>0</v>
      </c>
      <c r="C86" s="77">
        <f>B86*(Assumptions!D$37/Assumptions!C$39)</f>
        <v>0</v>
      </c>
      <c r="D86" s="77">
        <f t="shared" si="1"/>
        <v>0</v>
      </c>
      <c r="E86" s="77">
        <f>IF(ROUND(D86,2)=0,0,Assumptions!$C$41)</f>
        <v>0</v>
      </c>
      <c r="F86" s="77">
        <f t="shared" si="2"/>
        <v>0</v>
      </c>
    </row>
    <row r="87" ht="15.75" customHeight="1">
      <c r="A87" s="35">
        <f t="shared" si="3"/>
        <v>81</v>
      </c>
      <c r="B87" s="77">
        <f t="shared" si="4"/>
        <v>0</v>
      </c>
      <c r="C87" s="77">
        <f>B87*(Assumptions!D$37/Assumptions!C$39)</f>
        <v>0</v>
      </c>
      <c r="D87" s="77">
        <f t="shared" si="1"/>
        <v>0</v>
      </c>
      <c r="E87" s="77">
        <f>IF(ROUND(D87,2)=0,0,Assumptions!$C$41)</f>
        <v>0</v>
      </c>
      <c r="F87" s="77">
        <f t="shared" si="2"/>
        <v>0</v>
      </c>
    </row>
    <row r="88" ht="15.75" customHeight="1">
      <c r="A88" s="35">
        <f t="shared" si="3"/>
        <v>82</v>
      </c>
      <c r="B88" s="77">
        <f t="shared" si="4"/>
        <v>0</v>
      </c>
      <c r="C88" s="77">
        <f>B88*(Assumptions!D$37/Assumptions!C$39)</f>
        <v>0</v>
      </c>
      <c r="D88" s="77">
        <f t="shared" si="1"/>
        <v>0</v>
      </c>
      <c r="E88" s="77">
        <f>IF(ROUND(D88,2)=0,0,Assumptions!$C$41)</f>
        <v>0</v>
      </c>
      <c r="F88" s="77">
        <f t="shared" si="2"/>
        <v>0</v>
      </c>
    </row>
    <row r="89" ht="15.75" customHeight="1">
      <c r="A89" s="35">
        <f t="shared" si="3"/>
        <v>83</v>
      </c>
      <c r="B89" s="77">
        <f t="shared" si="4"/>
        <v>0</v>
      </c>
      <c r="C89" s="77">
        <f>B89*(Assumptions!D$37/Assumptions!C$39)</f>
        <v>0</v>
      </c>
      <c r="D89" s="77">
        <f t="shared" si="1"/>
        <v>0</v>
      </c>
      <c r="E89" s="77">
        <f>IF(ROUND(D89,2)=0,0,Assumptions!$C$41)</f>
        <v>0</v>
      </c>
      <c r="F89" s="77">
        <f t="shared" si="2"/>
        <v>0</v>
      </c>
    </row>
    <row r="90" ht="15.75" customHeight="1">
      <c r="A90" s="35">
        <f t="shared" si="3"/>
        <v>84</v>
      </c>
      <c r="B90" s="77">
        <f t="shared" si="4"/>
        <v>0</v>
      </c>
      <c r="C90" s="77">
        <f>B90*(Assumptions!D$37/Assumptions!C$39)</f>
        <v>0</v>
      </c>
      <c r="D90" s="77">
        <f t="shared" si="1"/>
        <v>0</v>
      </c>
      <c r="E90" s="77">
        <f>IF(ROUND(D90,2)=0,0,Assumptions!$C$41)</f>
        <v>0</v>
      </c>
      <c r="F90" s="77">
        <f t="shared" si="2"/>
        <v>0</v>
      </c>
    </row>
    <row r="91" ht="15.75" customHeight="1">
      <c r="A91" s="35">
        <f t="shared" si="3"/>
        <v>85</v>
      </c>
      <c r="B91" s="77">
        <f t="shared" si="4"/>
        <v>0</v>
      </c>
      <c r="C91" s="77">
        <f>B91*(Assumptions!D$37/Assumptions!C$39)</f>
        <v>0</v>
      </c>
      <c r="D91" s="77">
        <f t="shared" si="1"/>
        <v>0</v>
      </c>
      <c r="E91" s="77">
        <f>IF(ROUND(D91,2)=0,0,Assumptions!$C$41)</f>
        <v>0</v>
      </c>
      <c r="F91" s="77">
        <f t="shared" si="2"/>
        <v>0</v>
      </c>
    </row>
    <row r="92" ht="15.75" customHeight="1">
      <c r="A92" s="35">
        <f t="shared" si="3"/>
        <v>86</v>
      </c>
      <c r="B92" s="77">
        <f t="shared" si="4"/>
        <v>0</v>
      </c>
      <c r="C92" s="77">
        <f>B92*(Assumptions!D$37/Assumptions!C$39)</f>
        <v>0</v>
      </c>
      <c r="D92" s="77">
        <f t="shared" si="1"/>
        <v>0</v>
      </c>
      <c r="E92" s="77">
        <f>IF(ROUND(D92,2)=0,0,Assumptions!$C$41)</f>
        <v>0</v>
      </c>
      <c r="F92" s="77">
        <f t="shared" si="2"/>
        <v>0</v>
      </c>
    </row>
    <row r="93" ht="15.75" customHeight="1">
      <c r="A93" s="35">
        <f t="shared" si="3"/>
        <v>87</v>
      </c>
      <c r="B93" s="77">
        <f t="shared" si="4"/>
        <v>0</v>
      </c>
      <c r="C93" s="77">
        <f>B93*(Assumptions!D$37/Assumptions!C$39)</f>
        <v>0</v>
      </c>
      <c r="D93" s="77">
        <f t="shared" si="1"/>
        <v>0</v>
      </c>
      <c r="E93" s="77">
        <f>IF(ROUND(D93,2)=0,0,Assumptions!$C$41)</f>
        <v>0</v>
      </c>
      <c r="F93" s="77">
        <f t="shared" si="2"/>
        <v>0</v>
      </c>
    </row>
    <row r="94" ht="15.75" customHeight="1">
      <c r="A94" s="35">
        <f t="shared" si="3"/>
        <v>88</v>
      </c>
      <c r="B94" s="77">
        <f t="shared" si="4"/>
        <v>0</v>
      </c>
      <c r="C94" s="77">
        <f>B94*(Assumptions!D$37/Assumptions!C$39)</f>
        <v>0</v>
      </c>
      <c r="D94" s="77">
        <f t="shared" si="1"/>
        <v>0</v>
      </c>
      <c r="E94" s="77">
        <f>IF(ROUND(D94,2)=0,0,Assumptions!$C$41)</f>
        <v>0</v>
      </c>
      <c r="F94" s="77">
        <f t="shared" si="2"/>
        <v>0</v>
      </c>
    </row>
    <row r="95" ht="15.75" customHeight="1">
      <c r="A95" s="35">
        <f t="shared" si="3"/>
        <v>89</v>
      </c>
      <c r="B95" s="77">
        <f t="shared" si="4"/>
        <v>0</v>
      </c>
      <c r="C95" s="77">
        <f>B95*(Assumptions!D$37/Assumptions!C$39)</f>
        <v>0</v>
      </c>
      <c r="D95" s="77">
        <f t="shared" si="1"/>
        <v>0</v>
      </c>
      <c r="E95" s="77">
        <f>IF(ROUND(D95,2)=0,0,Assumptions!$C$41)</f>
        <v>0</v>
      </c>
      <c r="F95" s="77">
        <f t="shared" si="2"/>
        <v>0</v>
      </c>
    </row>
    <row r="96" ht="15.75" customHeight="1">
      <c r="A96" s="35">
        <f t="shared" si="3"/>
        <v>90</v>
      </c>
      <c r="B96" s="77">
        <f t="shared" si="4"/>
        <v>0</v>
      </c>
      <c r="C96" s="77">
        <f>B96*(Assumptions!D$37/Assumptions!C$39)</f>
        <v>0</v>
      </c>
      <c r="D96" s="77">
        <f t="shared" si="1"/>
        <v>0</v>
      </c>
      <c r="E96" s="77">
        <f>IF(ROUND(D96,2)=0,0,Assumptions!$C$41)</f>
        <v>0</v>
      </c>
      <c r="F96" s="77">
        <f t="shared" si="2"/>
        <v>0</v>
      </c>
    </row>
    <row r="97" ht="15.75" customHeight="1">
      <c r="A97" s="35">
        <f t="shared" si="3"/>
        <v>91</v>
      </c>
      <c r="B97" s="77">
        <f t="shared" si="4"/>
        <v>0</v>
      </c>
      <c r="C97" s="77">
        <f>B97*(Assumptions!D$37/Assumptions!C$39)</f>
        <v>0</v>
      </c>
      <c r="D97" s="77">
        <f t="shared" si="1"/>
        <v>0</v>
      </c>
      <c r="E97" s="77">
        <f>IF(ROUND(D97,2)=0,0,Assumptions!$C$41)</f>
        <v>0</v>
      </c>
      <c r="F97" s="77">
        <f t="shared" si="2"/>
        <v>0</v>
      </c>
    </row>
    <row r="98" ht="15.75" customHeight="1">
      <c r="A98" s="35">
        <f t="shared" si="3"/>
        <v>92</v>
      </c>
      <c r="B98" s="77">
        <f t="shared" si="4"/>
        <v>0</v>
      </c>
      <c r="C98" s="77">
        <f>B98*(Assumptions!D$37/Assumptions!C$39)</f>
        <v>0</v>
      </c>
      <c r="D98" s="77">
        <f t="shared" si="1"/>
        <v>0</v>
      </c>
      <c r="E98" s="77">
        <f>IF(ROUND(D98,2)=0,0,Assumptions!$C$41)</f>
        <v>0</v>
      </c>
      <c r="F98" s="77">
        <f t="shared" si="2"/>
        <v>0</v>
      </c>
    </row>
    <row r="99" ht="15.75" customHeight="1">
      <c r="A99" s="35">
        <f t="shared" si="3"/>
        <v>93</v>
      </c>
      <c r="B99" s="77">
        <f t="shared" si="4"/>
        <v>0</v>
      </c>
      <c r="C99" s="77">
        <f>B99*(Assumptions!D$37/Assumptions!C$39)</f>
        <v>0</v>
      </c>
      <c r="D99" s="77">
        <f t="shared" si="1"/>
        <v>0</v>
      </c>
      <c r="E99" s="77">
        <f>IF(ROUND(D99,2)=0,0,Assumptions!$C$41)</f>
        <v>0</v>
      </c>
      <c r="F99" s="77">
        <f t="shared" si="2"/>
        <v>0</v>
      </c>
    </row>
    <row r="100" ht="15.75" customHeight="1">
      <c r="A100" s="35">
        <f t="shared" si="3"/>
        <v>94</v>
      </c>
      <c r="B100" s="77">
        <f t="shared" si="4"/>
        <v>0</v>
      </c>
      <c r="C100" s="77">
        <f>B100*(Assumptions!D$37/Assumptions!C$39)</f>
        <v>0</v>
      </c>
      <c r="D100" s="77">
        <f t="shared" si="1"/>
        <v>0</v>
      </c>
      <c r="E100" s="77">
        <f>IF(ROUND(D100,2)=0,0,Assumptions!$C$41)</f>
        <v>0</v>
      </c>
      <c r="F100" s="77">
        <f t="shared" si="2"/>
        <v>0</v>
      </c>
    </row>
    <row r="101" ht="15.75" customHeight="1">
      <c r="A101" s="35">
        <f t="shared" si="3"/>
        <v>95</v>
      </c>
      <c r="B101" s="77">
        <f t="shared" si="4"/>
        <v>0</v>
      </c>
      <c r="C101" s="77">
        <f>B101*(Assumptions!D$37/Assumptions!C$39)</f>
        <v>0</v>
      </c>
      <c r="D101" s="77">
        <f t="shared" si="1"/>
        <v>0</v>
      </c>
      <c r="E101" s="77">
        <f>IF(ROUND(D101,2)=0,0,Assumptions!$C$41)</f>
        <v>0</v>
      </c>
      <c r="F101" s="77">
        <f t="shared" si="2"/>
        <v>0</v>
      </c>
    </row>
    <row r="102" ht="15.75" customHeight="1">
      <c r="A102" s="35">
        <f t="shared" si="3"/>
        <v>96</v>
      </c>
      <c r="B102" s="77">
        <f t="shared" si="4"/>
        <v>0</v>
      </c>
      <c r="C102" s="77">
        <f>B102*(Assumptions!D$37/Assumptions!C$39)</f>
        <v>0</v>
      </c>
      <c r="D102" s="77">
        <f t="shared" si="1"/>
        <v>0</v>
      </c>
      <c r="E102" s="77">
        <f>IF(ROUND(D102,2)=0,0,Assumptions!$C$41)</f>
        <v>0</v>
      </c>
      <c r="F102" s="77">
        <f t="shared" si="2"/>
        <v>0</v>
      </c>
    </row>
    <row r="103" ht="15.75" customHeight="1">
      <c r="A103" s="35">
        <f t="shared" si="3"/>
        <v>97</v>
      </c>
      <c r="B103" s="77">
        <f t="shared" si="4"/>
        <v>0</v>
      </c>
      <c r="C103" s="77">
        <f>B103*(Assumptions!D$37/Assumptions!C$39)</f>
        <v>0</v>
      </c>
      <c r="D103" s="77">
        <f t="shared" si="1"/>
        <v>0</v>
      </c>
      <c r="E103" s="77">
        <f>IF(ROUND(D103,2)=0,0,Assumptions!$C$41)</f>
        <v>0</v>
      </c>
      <c r="F103" s="77">
        <f t="shared" si="2"/>
        <v>0</v>
      </c>
    </row>
    <row r="104" ht="15.75" customHeight="1">
      <c r="A104" s="35">
        <f t="shared" si="3"/>
        <v>98</v>
      </c>
      <c r="B104" s="77">
        <f t="shared" si="4"/>
        <v>0</v>
      </c>
      <c r="C104" s="77">
        <f>B104*(Assumptions!D$37/Assumptions!C$39)</f>
        <v>0</v>
      </c>
      <c r="D104" s="77">
        <f t="shared" si="1"/>
        <v>0</v>
      </c>
      <c r="E104" s="77">
        <f>IF(ROUND(D104,2)=0,0,Assumptions!$C$41)</f>
        <v>0</v>
      </c>
      <c r="F104" s="77">
        <f t="shared" si="2"/>
        <v>0</v>
      </c>
    </row>
    <row r="105" ht="15.75" customHeight="1">
      <c r="A105" s="35">
        <f t="shared" si="3"/>
        <v>99</v>
      </c>
      <c r="B105" s="77">
        <f t="shared" si="4"/>
        <v>0</v>
      </c>
      <c r="C105" s="77">
        <f>B105*(Assumptions!D$37/Assumptions!C$39)</f>
        <v>0</v>
      </c>
      <c r="D105" s="77">
        <f t="shared" si="1"/>
        <v>0</v>
      </c>
      <c r="E105" s="77">
        <f>IF(ROUND(D105,2)=0,0,Assumptions!$C$41)</f>
        <v>0</v>
      </c>
      <c r="F105" s="77">
        <f t="shared" si="2"/>
        <v>0</v>
      </c>
    </row>
    <row r="106" ht="15.75" customHeight="1">
      <c r="A106" s="35">
        <f t="shared" si="3"/>
        <v>100</v>
      </c>
      <c r="B106" s="77">
        <f t="shared" si="4"/>
        <v>0</v>
      </c>
      <c r="C106" s="77">
        <f>B106*(Assumptions!D$37/Assumptions!C$39)</f>
        <v>0</v>
      </c>
      <c r="D106" s="77">
        <f t="shared" si="1"/>
        <v>0</v>
      </c>
      <c r="E106" s="77">
        <f>IF(ROUND(D106,2)=0,0,Assumptions!$C$41)</f>
        <v>0</v>
      </c>
      <c r="F106" s="77">
        <f t="shared" si="2"/>
        <v>0</v>
      </c>
    </row>
    <row r="107" ht="15.75" customHeight="1">
      <c r="A107" s="35">
        <f t="shared" si="3"/>
        <v>101</v>
      </c>
      <c r="B107" s="77">
        <f t="shared" si="4"/>
        <v>0</v>
      </c>
      <c r="C107" s="77">
        <f>B107*(Assumptions!D$37/Assumptions!C$39)</f>
        <v>0</v>
      </c>
      <c r="D107" s="77">
        <f t="shared" si="1"/>
        <v>0</v>
      </c>
      <c r="E107" s="77">
        <f>IF(ROUND(D107,2)=0,0,Assumptions!$C$41)</f>
        <v>0</v>
      </c>
      <c r="F107" s="77">
        <f t="shared" si="2"/>
        <v>0</v>
      </c>
    </row>
    <row r="108" ht="15.75" customHeight="1">
      <c r="A108" s="35">
        <f t="shared" si="3"/>
        <v>102</v>
      </c>
      <c r="B108" s="77">
        <f t="shared" si="4"/>
        <v>0</v>
      </c>
      <c r="C108" s="77">
        <f>B108*(Assumptions!D$37/Assumptions!C$39)</f>
        <v>0</v>
      </c>
      <c r="D108" s="77">
        <f t="shared" si="1"/>
        <v>0</v>
      </c>
      <c r="E108" s="77">
        <f>IF(ROUND(D108,2)=0,0,Assumptions!$C$41)</f>
        <v>0</v>
      </c>
      <c r="F108" s="77">
        <f t="shared" si="2"/>
        <v>0</v>
      </c>
    </row>
    <row r="109" ht="15.75" customHeight="1">
      <c r="A109" s="35">
        <f t="shared" si="3"/>
        <v>103</v>
      </c>
      <c r="B109" s="77">
        <f t="shared" si="4"/>
        <v>0</v>
      </c>
      <c r="C109" s="77">
        <f>B109*(Assumptions!D$37/Assumptions!C$39)</f>
        <v>0</v>
      </c>
      <c r="D109" s="77">
        <f t="shared" si="1"/>
        <v>0</v>
      </c>
      <c r="E109" s="77">
        <f>IF(ROUND(D109,2)=0,0,Assumptions!$C$41)</f>
        <v>0</v>
      </c>
      <c r="F109" s="77">
        <f t="shared" si="2"/>
        <v>0</v>
      </c>
    </row>
    <row r="110" ht="15.75" customHeight="1">
      <c r="A110" s="35">
        <f t="shared" si="3"/>
        <v>104</v>
      </c>
      <c r="B110" s="77">
        <f t="shared" si="4"/>
        <v>0</v>
      </c>
      <c r="C110" s="77">
        <f>B110*(Assumptions!D$37/Assumptions!C$39)</f>
        <v>0</v>
      </c>
      <c r="D110" s="77">
        <f t="shared" si="1"/>
        <v>0</v>
      </c>
      <c r="E110" s="77">
        <f>IF(ROUND(D110,2)=0,0,Assumptions!$C$41)</f>
        <v>0</v>
      </c>
      <c r="F110" s="77">
        <f t="shared" si="2"/>
        <v>0</v>
      </c>
    </row>
    <row r="111" ht="15.75" customHeight="1">
      <c r="A111" s="35">
        <f t="shared" si="3"/>
        <v>105</v>
      </c>
      <c r="B111" s="77">
        <f t="shared" si="4"/>
        <v>0</v>
      </c>
      <c r="C111" s="77">
        <f>B111*(Assumptions!D$37/Assumptions!C$39)</f>
        <v>0</v>
      </c>
      <c r="D111" s="77">
        <f t="shared" si="1"/>
        <v>0</v>
      </c>
      <c r="E111" s="77">
        <f>IF(ROUND(D111,2)=0,0,Assumptions!$C$41)</f>
        <v>0</v>
      </c>
      <c r="F111" s="77">
        <f t="shared" si="2"/>
        <v>0</v>
      </c>
    </row>
    <row r="112" ht="15.75" customHeight="1">
      <c r="A112" s="35">
        <f t="shared" si="3"/>
        <v>106</v>
      </c>
      <c r="B112" s="77">
        <f t="shared" si="4"/>
        <v>0</v>
      </c>
      <c r="C112" s="77">
        <f>B112*(Assumptions!D$37/Assumptions!C$39)</f>
        <v>0</v>
      </c>
      <c r="D112" s="77">
        <f t="shared" si="1"/>
        <v>0</v>
      </c>
      <c r="E112" s="77">
        <f>IF(ROUND(D112,2)=0,0,Assumptions!$C$41)</f>
        <v>0</v>
      </c>
      <c r="F112" s="77">
        <f t="shared" si="2"/>
        <v>0</v>
      </c>
    </row>
    <row r="113" ht="15.75" customHeight="1">
      <c r="A113" s="35">
        <f t="shared" si="3"/>
        <v>107</v>
      </c>
      <c r="B113" s="77">
        <f t="shared" si="4"/>
        <v>0</v>
      </c>
      <c r="C113" s="77">
        <f>B113*(Assumptions!D$37/Assumptions!C$39)</f>
        <v>0</v>
      </c>
      <c r="D113" s="77">
        <f t="shared" si="1"/>
        <v>0</v>
      </c>
      <c r="E113" s="77">
        <f>IF(ROUND(D113,2)=0,0,Assumptions!$C$41)</f>
        <v>0</v>
      </c>
      <c r="F113" s="77">
        <f t="shared" si="2"/>
        <v>0</v>
      </c>
    </row>
    <row r="114" ht="15.75" customHeight="1">
      <c r="A114" s="35">
        <f t="shared" si="3"/>
        <v>108</v>
      </c>
      <c r="B114" s="77">
        <f t="shared" si="4"/>
        <v>0</v>
      </c>
      <c r="C114" s="77">
        <f>B114*(Assumptions!D$37/Assumptions!C$39)</f>
        <v>0</v>
      </c>
      <c r="D114" s="77">
        <f t="shared" si="1"/>
        <v>0</v>
      </c>
      <c r="E114" s="77">
        <f>IF(ROUND(D114,2)=0,0,Assumptions!$C$41)</f>
        <v>0</v>
      </c>
      <c r="F114" s="77">
        <f t="shared" si="2"/>
        <v>0</v>
      </c>
    </row>
    <row r="115" ht="15.75" customHeight="1">
      <c r="A115" s="35">
        <f t="shared" si="3"/>
        <v>109</v>
      </c>
      <c r="B115" s="77">
        <f t="shared" si="4"/>
        <v>0</v>
      </c>
      <c r="C115" s="77">
        <f>B115*(Assumptions!D$37/Assumptions!C$39)</f>
        <v>0</v>
      </c>
      <c r="D115" s="77">
        <f t="shared" si="1"/>
        <v>0</v>
      </c>
      <c r="E115" s="77">
        <f>IF(ROUND(D115,2)=0,0,Assumptions!$C$41)</f>
        <v>0</v>
      </c>
      <c r="F115" s="77">
        <f t="shared" si="2"/>
        <v>0</v>
      </c>
    </row>
    <row r="116" ht="15.75" customHeight="1">
      <c r="A116" s="35">
        <f t="shared" si="3"/>
        <v>110</v>
      </c>
      <c r="B116" s="77">
        <f t="shared" si="4"/>
        <v>0</v>
      </c>
      <c r="C116" s="77">
        <f>B116*(Assumptions!D$37/Assumptions!C$39)</f>
        <v>0</v>
      </c>
      <c r="D116" s="77">
        <f t="shared" si="1"/>
        <v>0</v>
      </c>
      <c r="E116" s="77">
        <f>IF(ROUND(D116,2)=0,0,Assumptions!$C$41)</f>
        <v>0</v>
      </c>
      <c r="F116" s="77">
        <f t="shared" si="2"/>
        <v>0</v>
      </c>
    </row>
    <row r="117" ht="15.75" customHeight="1">
      <c r="A117" s="35">
        <f t="shared" si="3"/>
        <v>111</v>
      </c>
      <c r="B117" s="77">
        <f t="shared" si="4"/>
        <v>0</v>
      </c>
      <c r="C117" s="77">
        <f>B117*(Assumptions!D$37/Assumptions!C$39)</f>
        <v>0</v>
      </c>
      <c r="D117" s="77">
        <f t="shared" si="1"/>
        <v>0</v>
      </c>
      <c r="E117" s="77">
        <f>IF(ROUND(D117,2)=0,0,Assumptions!$C$41)</f>
        <v>0</v>
      </c>
      <c r="F117" s="77">
        <f t="shared" si="2"/>
        <v>0</v>
      </c>
    </row>
    <row r="118" ht="15.75" customHeight="1">
      <c r="A118" s="35">
        <f t="shared" si="3"/>
        <v>112</v>
      </c>
      <c r="B118" s="77">
        <f t="shared" si="4"/>
        <v>0</v>
      </c>
      <c r="C118" s="77">
        <f>B118*(Assumptions!D$37/Assumptions!C$39)</f>
        <v>0</v>
      </c>
      <c r="D118" s="77">
        <f t="shared" si="1"/>
        <v>0</v>
      </c>
      <c r="E118" s="77">
        <f>IF(ROUND(D118,2)=0,0,Assumptions!$C$41)</f>
        <v>0</v>
      </c>
      <c r="F118" s="77">
        <f t="shared" si="2"/>
        <v>0</v>
      </c>
    </row>
    <row r="119" ht="15.75" customHeight="1">
      <c r="A119" s="35">
        <f t="shared" si="3"/>
        <v>113</v>
      </c>
      <c r="B119" s="77">
        <f t="shared" si="4"/>
        <v>0</v>
      </c>
      <c r="C119" s="77">
        <f>B119*(Assumptions!D$37/Assumptions!C$39)</f>
        <v>0</v>
      </c>
      <c r="D119" s="77">
        <f t="shared" si="1"/>
        <v>0</v>
      </c>
      <c r="E119" s="77">
        <f>IF(ROUND(D119,2)=0,0,Assumptions!$C$41)</f>
        <v>0</v>
      </c>
      <c r="F119" s="77">
        <f t="shared" si="2"/>
        <v>0</v>
      </c>
    </row>
    <row r="120" ht="15.75" customHeight="1">
      <c r="A120" s="35">
        <f t="shared" si="3"/>
        <v>114</v>
      </c>
      <c r="B120" s="77">
        <f t="shared" si="4"/>
        <v>0</v>
      </c>
      <c r="C120" s="77">
        <f>B120*(Assumptions!D$37/Assumptions!C$39)</f>
        <v>0</v>
      </c>
      <c r="D120" s="77">
        <f t="shared" si="1"/>
        <v>0</v>
      </c>
      <c r="E120" s="77">
        <f>IF(ROUND(D120,2)=0,0,Assumptions!$C$41)</f>
        <v>0</v>
      </c>
      <c r="F120" s="77">
        <f t="shared" si="2"/>
        <v>0</v>
      </c>
    </row>
    <row r="121" ht="15.75" customHeight="1">
      <c r="A121" s="35">
        <f t="shared" si="3"/>
        <v>115</v>
      </c>
      <c r="B121" s="77">
        <f t="shared" si="4"/>
        <v>0</v>
      </c>
      <c r="C121" s="77">
        <f>B121*(Assumptions!D$37/Assumptions!C$39)</f>
        <v>0</v>
      </c>
      <c r="D121" s="77">
        <f t="shared" si="1"/>
        <v>0</v>
      </c>
      <c r="E121" s="77">
        <f>IF(ROUND(D121,2)=0,0,Assumptions!$C$41)</f>
        <v>0</v>
      </c>
      <c r="F121" s="77">
        <f t="shared" si="2"/>
        <v>0</v>
      </c>
    </row>
    <row r="122" ht="15.75" customHeight="1">
      <c r="A122" s="35">
        <f t="shared" si="3"/>
        <v>116</v>
      </c>
      <c r="B122" s="77">
        <f t="shared" si="4"/>
        <v>0</v>
      </c>
      <c r="C122" s="77">
        <f>B122*(Assumptions!D$37/Assumptions!C$39)</f>
        <v>0</v>
      </c>
      <c r="D122" s="77">
        <f t="shared" si="1"/>
        <v>0</v>
      </c>
      <c r="E122" s="77">
        <f>IF(ROUND(D122,2)=0,0,Assumptions!$C$41)</f>
        <v>0</v>
      </c>
      <c r="F122" s="77">
        <f t="shared" si="2"/>
        <v>0</v>
      </c>
    </row>
    <row r="123" ht="15.75" customHeight="1">
      <c r="A123" s="35">
        <f t="shared" si="3"/>
        <v>117</v>
      </c>
      <c r="B123" s="77">
        <f t="shared" si="4"/>
        <v>0</v>
      </c>
      <c r="C123" s="77">
        <f>B123*(Assumptions!D$37/Assumptions!C$39)</f>
        <v>0</v>
      </c>
      <c r="D123" s="77">
        <f t="shared" si="1"/>
        <v>0</v>
      </c>
      <c r="E123" s="77">
        <f>IF(ROUND(D123,2)=0,0,Assumptions!$C$41)</f>
        <v>0</v>
      </c>
      <c r="F123" s="77">
        <f t="shared" si="2"/>
        <v>0</v>
      </c>
    </row>
    <row r="124" ht="15.75" customHeight="1">
      <c r="A124" s="35">
        <f t="shared" si="3"/>
        <v>118</v>
      </c>
      <c r="B124" s="77">
        <f t="shared" si="4"/>
        <v>0</v>
      </c>
      <c r="C124" s="77">
        <f>B124*(Assumptions!D$37/Assumptions!C$39)</f>
        <v>0</v>
      </c>
      <c r="D124" s="77">
        <f t="shared" si="1"/>
        <v>0</v>
      </c>
      <c r="E124" s="77">
        <f>IF(ROUND(D124,2)=0,0,Assumptions!$C$41)</f>
        <v>0</v>
      </c>
      <c r="F124" s="77">
        <f t="shared" si="2"/>
        <v>0</v>
      </c>
    </row>
    <row r="125" ht="15.75" customHeight="1">
      <c r="A125" s="35">
        <f t="shared" si="3"/>
        <v>119</v>
      </c>
      <c r="B125" s="77">
        <f t="shared" si="4"/>
        <v>0</v>
      </c>
      <c r="C125" s="77">
        <f>B125*(Assumptions!D$37/Assumptions!C$39)</f>
        <v>0</v>
      </c>
      <c r="D125" s="77">
        <f t="shared" si="1"/>
        <v>0</v>
      </c>
      <c r="E125" s="77">
        <f>IF(ROUND(D125,2)=0,0,Assumptions!$C$41)</f>
        <v>0</v>
      </c>
      <c r="F125" s="77">
        <f t="shared" si="2"/>
        <v>0</v>
      </c>
    </row>
    <row r="126" ht="15.75" customHeight="1">
      <c r="A126" s="35">
        <f t="shared" si="3"/>
        <v>120</v>
      </c>
      <c r="B126" s="77">
        <f t="shared" si="4"/>
        <v>0</v>
      </c>
      <c r="C126" s="77">
        <f>B126*(Assumptions!D$37/Assumptions!C$39)</f>
        <v>0</v>
      </c>
      <c r="D126" s="77">
        <f t="shared" si="1"/>
        <v>0</v>
      </c>
      <c r="E126" s="77">
        <f>IF(ROUND(D126,2)=0,0,Assumptions!$C$41)</f>
        <v>0</v>
      </c>
      <c r="F126" s="77">
        <f t="shared" si="2"/>
        <v>0</v>
      </c>
    </row>
    <row r="127" ht="15.75" customHeight="1">
      <c r="A127" s="35">
        <f t="shared" si="3"/>
        <v>121</v>
      </c>
      <c r="B127" s="77">
        <f t="shared" si="4"/>
        <v>0</v>
      </c>
      <c r="C127" s="77">
        <f>B127*(Assumptions!D$37/Assumptions!C$39)</f>
        <v>0</v>
      </c>
      <c r="D127" s="77">
        <f t="shared" si="1"/>
        <v>0</v>
      </c>
      <c r="E127" s="77">
        <f>IF(ROUND(D127,2)=0,0,Assumptions!$C$41)</f>
        <v>0</v>
      </c>
      <c r="F127" s="77">
        <f t="shared" si="2"/>
        <v>0</v>
      </c>
    </row>
    <row r="128" ht="15.75" customHeight="1">
      <c r="A128" s="35">
        <f t="shared" si="3"/>
        <v>122</v>
      </c>
      <c r="B128" s="77">
        <f t="shared" si="4"/>
        <v>0</v>
      </c>
      <c r="C128" s="77">
        <f>B128*(Assumptions!D$37/Assumptions!C$39)</f>
        <v>0</v>
      </c>
      <c r="D128" s="77">
        <f t="shared" si="1"/>
        <v>0</v>
      </c>
      <c r="E128" s="77">
        <f>IF(ROUND(D128,2)=0,0,Assumptions!$C$41)</f>
        <v>0</v>
      </c>
      <c r="F128" s="77">
        <f t="shared" si="2"/>
        <v>0</v>
      </c>
    </row>
    <row r="129" ht="15.75" customHeight="1">
      <c r="A129" s="35">
        <f t="shared" si="3"/>
        <v>123</v>
      </c>
      <c r="B129" s="77">
        <f t="shared" si="4"/>
        <v>0</v>
      </c>
      <c r="C129" s="77">
        <f>B129*(Assumptions!D$37/Assumptions!C$39)</f>
        <v>0</v>
      </c>
      <c r="D129" s="77">
        <f t="shared" si="1"/>
        <v>0</v>
      </c>
      <c r="E129" s="77">
        <f>IF(ROUND(D129,2)=0,0,Assumptions!$C$41)</f>
        <v>0</v>
      </c>
      <c r="F129" s="77">
        <f t="shared" si="2"/>
        <v>0</v>
      </c>
    </row>
    <row r="130" ht="15.75" customHeight="1">
      <c r="A130" s="35">
        <f t="shared" si="3"/>
        <v>124</v>
      </c>
      <c r="B130" s="77">
        <f t="shared" si="4"/>
        <v>0</v>
      </c>
      <c r="C130" s="77">
        <f>B130*(Assumptions!D$37/Assumptions!C$39)</f>
        <v>0</v>
      </c>
      <c r="D130" s="77">
        <f t="shared" si="1"/>
        <v>0</v>
      </c>
      <c r="E130" s="77">
        <f>IF(ROUND(D130,2)=0,0,Assumptions!$C$41)</f>
        <v>0</v>
      </c>
      <c r="F130" s="77">
        <f t="shared" si="2"/>
        <v>0</v>
      </c>
    </row>
    <row r="131" ht="15.75" customHeight="1">
      <c r="A131" s="35">
        <f t="shared" si="3"/>
        <v>125</v>
      </c>
      <c r="B131" s="77">
        <f t="shared" si="4"/>
        <v>0</v>
      </c>
      <c r="C131" s="77">
        <f>B131*(Assumptions!D$37/Assumptions!C$39)</f>
        <v>0</v>
      </c>
      <c r="D131" s="77">
        <f t="shared" si="1"/>
        <v>0</v>
      </c>
      <c r="E131" s="77">
        <f>IF(ROUND(D131,2)=0,0,Assumptions!$C$41)</f>
        <v>0</v>
      </c>
      <c r="F131" s="77">
        <f t="shared" si="2"/>
        <v>0</v>
      </c>
    </row>
    <row r="132" ht="15.75" customHeight="1">
      <c r="A132" s="35">
        <f t="shared" si="3"/>
        <v>126</v>
      </c>
      <c r="B132" s="77">
        <f t="shared" si="4"/>
        <v>0</v>
      </c>
      <c r="C132" s="77">
        <f>B132*(Assumptions!D$37/Assumptions!C$39)</f>
        <v>0</v>
      </c>
      <c r="D132" s="77">
        <f t="shared" si="1"/>
        <v>0</v>
      </c>
      <c r="E132" s="77">
        <f>IF(ROUND(D132,2)=0,0,Assumptions!$C$41)</f>
        <v>0</v>
      </c>
      <c r="F132" s="77">
        <f t="shared" si="2"/>
        <v>0</v>
      </c>
    </row>
    <row r="133" ht="15.75" customHeight="1">
      <c r="A133" s="35">
        <f t="shared" si="3"/>
        <v>127</v>
      </c>
      <c r="B133" s="77">
        <f t="shared" si="4"/>
        <v>0</v>
      </c>
      <c r="C133" s="77">
        <f>B133*(Assumptions!D$37/Assumptions!C$39)</f>
        <v>0</v>
      </c>
      <c r="D133" s="77">
        <f t="shared" si="1"/>
        <v>0</v>
      </c>
      <c r="E133" s="77">
        <f>IF(ROUND(D133,2)=0,0,Assumptions!$C$41)</f>
        <v>0</v>
      </c>
      <c r="F133" s="77">
        <f t="shared" si="2"/>
        <v>0</v>
      </c>
    </row>
    <row r="134" ht="15.75" customHeight="1">
      <c r="A134" s="35">
        <f t="shared" si="3"/>
        <v>128</v>
      </c>
      <c r="B134" s="77">
        <f t="shared" si="4"/>
        <v>0</v>
      </c>
      <c r="C134" s="77">
        <f>B134*(Assumptions!D$37/Assumptions!C$39)</f>
        <v>0</v>
      </c>
      <c r="D134" s="77">
        <f t="shared" si="1"/>
        <v>0</v>
      </c>
      <c r="E134" s="77">
        <f>IF(ROUND(D134,2)=0,0,Assumptions!$C$41)</f>
        <v>0</v>
      </c>
      <c r="F134" s="77">
        <f t="shared" si="2"/>
        <v>0</v>
      </c>
    </row>
    <row r="135" ht="15.75" customHeight="1">
      <c r="A135" s="35">
        <f t="shared" si="3"/>
        <v>129</v>
      </c>
      <c r="B135" s="77">
        <f t="shared" si="4"/>
        <v>0</v>
      </c>
      <c r="C135" s="77">
        <f>B135*(Assumptions!D$37/Assumptions!C$39)</f>
        <v>0</v>
      </c>
      <c r="D135" s="77">
        <f t="shared" si="1"/>
        <v>0</v>
      </c>
      <c r="E135" s="77">
        <f>IF(ROUND(D135,2)=0,0,Assumptions!$C$41)</f>
        <v>0</v>
      </c>
      <c r="F135" s="77">
        <f t="shared" si="2"/>
        <v>0</v>
      </c>
    </row>
    <row r="136" ht="15.75" customHeight="1">
      <c r="A136" s="35">
        <f t="shared" si="3"/>
        <v>130</v>
      </c>
      <c r="B136" s="77">
        <f t="shared" si="4"/>
        <v>0</v>
      </c>
      <c r="C136" s="77">
        <f>B136*(Assumptions!D$37/Assumptions!C$39)</f>
        <v>0</v>
      </c>
      <c r="D136" s="77">
        <f t="shared" si="1"/>
        <v>0</v>
      </c>
      <c r="E136" s="77">
        <f>IF(ROUND(D136,2)=0,0,Assumptions!$C$41)</f>
        <v>0</v>
      </c>
      <c r="F136" s="77">
        <f t="shared" si="2"/>
        <v>0</v>
      </c>
    </row>
    <row r="137" ht="15.75" customHeight="1">
      <c r="A137" s="35">
        <f t="shared" si="3"/>
        <v>131</v>
      </c>
      <c r="B137" s="77">
        <f t="shared" si="4"/>
        <v>0</v>
      </c>
      <c r="C137" s="77">
        <f>B137*(Assumptions!D$37/Assumptions!C$39)</f>
        <v>0</v>
      </c>
      <c r="D137" s="77">
        <f t="shared" si="1"/>
        <v>0</v>
      </c>
      <c r="E137" s="77">
        <f>IF(ROUND(D137,2)=0,0,Assumptions!$C$41)</f>
        <v>0</v>
      </c>
      <c r="F137" s="77">
        <f t="shared" si="2"/>
        <v>0</v>
      </c>
    </row>
    <row r="138" ht="15.75" customHeight="1">
      <c r="A138" s="35">
        <f t="shared" si="3"/>
        <v>132</v>
      </c>
      <c r="B138" s="77">
        <f t="shared" si="4"/>
        <v>0</v>
      </c>
      <c r="C138" s="77">
        <f>B138*(Assumptions!D$37/Assumptions!C$39)</f>
        <v>0</v>
      </c>
      <c r="D138" s="77">
        <f t="shared" si="1"/>
        <v>0</v>
      </c>
      <c r="E138" s="77">
        <f>IF(ROUND(D138,2)=0,0,Assumptions!$C$41)</f>
        <v>0</v>
      </c>
      <c r="F138" s="77">
        <f t="shared" si="2"/>
        <v>0</v>
      </c>
    </row>
    <row r="139" ht="15.75" customHeight="1">
      <c r="A139" s="35">
        <f t="shared" si="3"/>
        <v>133</v>
      </c>
      <c r="B139" s="77">
        <f t="shared" si="4"/>
        <v>0</v>
      </c>
      <c r="C139" s="77">
        <f>B139*(Assumptions!D$37/Assumptions!C$39)</f>
        <v>0</v>
      </c>
      <c r="D139" s="77">
        <f t="shared" si="1"/>
        <v>0</v>
      </c>
      <c r="E139" s="77">
        <f>IF(ROUND(D139,2)=0,0,Assumptions!$C$41)</f>
        <v>0</v>
      </c>
      <c r="F139" s="77">
        <f t="shared" si="2"/>
        <v>0</v>
      </c>
    </row>
    <row r="140" ht="15.75" customHeight="1">
      <c r="A140" s="35">
        <f t="shared" si="3"/>
        <v>134</v>
      </c>
      <c r="B140" s="77">
        <f t="shared" si="4"/>
        <v>0</v>
      </c>
      <c r="C140" s="77">
        <f>B140*(Assumptions!D$37/Assumptions!C$39)</f>
        <v>0</v>
      </c>
      <c r="D140" s="77">
        <f t="shared" si="1"/>
        <v>0</v>
      </c>
      <c r="E140" s="77">
        <f>IF(ROUND(D140,2)=0,0,Assumptions!$C$41)</f>
        <v>0</v>
      </c>
      <c r="F140" s="77">
        <f t="shared" si="2"/>
        <v>0</v>
      </c>
    </row>
    <row r="141" ht="15.75" customHeight="1">
      <c r="A141" s="35">
        <f t="shared" si="3"/>
        <v>135</v>
      </c>
      <c r="B141" s="77">
        <f t="shared" si="4"/>
        <v>0</v>
      </c>
      <c r="C141" s="77">
        <f>B141*(Assumptions!D$37/Assumptions!C$39)</f>
        <v>0</v>
      </c>
      <c r="D141" s="77">
        <f t="shared" si="1"/>
        <v>0</v>
      </c>
      <c r="E141" s="77">
        <f>IF(ROUND(D141,2)=0,0,Assumptions!$C$41)</f>
        <v>0</v>
      </c>
      <c r="F141" s="77">
        <f t="shared" si="2"/>
        <v>0</v>
      </c>
    </row>
    <row r="142" ht="15.75" customHeight="1">
      <c r="A142" s="35">
        <f t="shared" si="3"/>
        <v>136</v>
      </c>
      <c r="B142" s="77">
        <f t="shared" si="4"/>
        <v>0</v>
      </c>
      <c r="C142" s="77">
        <f>B142*(Assumptions!D$37/Assumptions!C$39)</f>
        <v>0</v>
      </c>
      <c r="D142" s="77">
        <f t="shared" si="1"/>
        <v>0</v>
      </c>
      <c r="E142" s="77">
        <f>IF(ROUND(D142,2)=0,0,Assumptions!$C$41)</f>
        <v>0</v>
      </c>
      <c r="F142" s="77">
        <f t="shared" si="2"/>
        <v>0</v>
      </c>
    </row>
    <row r="143" ht="15.75" customHeight="1">
      <c r="A143" s="35">
        <f t="shared" si="3"/>
        <v>137</v>
      </c>
      <c r="B143" s="77">
        <f t="shared" si="4"/>
        <v>0</v>
      </c>
      <c r="C143" s="77">
        <f>B143*(Assumptions!D$37/Assumptions!C$39)</f>
        <v>0</v>
      </c>
      <c r="D143" s="77">
        <f t="shared" si="1"/>
        <v>0</v>
      </c>
      <c r="E143" s="77">
        <f>IF(ROUND(D143,2)=0,0,Assumptions!$C$41)</f>
        <v>0</v>
      </c>
      <c r="F143" s="77">
        <f t="shared" si="2"/>
        <v>0</v>
      </c>
    </row>
    <row r="144" ht="15.75" customHeight="1">
      <c r="A144" s="35">
        <f t="shared" si="3"/>
        <v>138</v>
      </c>
      <c r="B144" s="77">
        <f t="shared" si="4"/>
        <v>0</v>
      </c>
      <c r="C144" s="77">
        <f>B144*(Assumptions!D$37/Assumptions!C$39)</f>
        <v>0</v>
      </c>
      <c r="D144" s="77">
        <f t="shared" si="1"/>
        <v>0</v>
      </c>
      <c r="E144" s="77">
        <f>IF(ROUND(D144,2)=0,0,Assumptions!$C$41)</f>
        <v>0</v>
      </c>
      <c r="F144" s="77">
        <f t="shared" si="2"/>
        <v>0</v>
      </c>
    </row>
    <row r="145" ht="15.75" customHeight="1">
      <c r="A145" s="35">
        <f t="shared" si="3"/>
        <v>139</v>
      </c>
      <c r="B145" s="77">
        <f t="shared" si="4"/>
        <v>0</v>
      </c>
      <c r="C145" s="77">
        <f>B145*(Assumptions!D$37/Assumptions!C$39)</f>
        <v>0</v>
      </c>
      <c r="D145" s="77">
        <f t="shared" si="1"/>
        <v>0</v>
      </c>
      <c r="E145" s="77">
        <f>IF(ROUND(D145,2)=0,0,Assumptions!$C$41)</f>
        <v>0</v>
      </c>
      <c r="F145" s="77">
        <f t="shared" si="2"/>
        <v>0</v>
      </c>
    </row>
    <row r="146" ht="15.75" customHeight="1">
      <c r="A146" s="35">
        <f t="shared" si="3"/>
        <v>140</v>
      </c>
      <c r="B146" s="77">
        <f t="shared" si="4"/>
        <v>0</v>
      </c>
      <c r="C146" s="77">
        <f>B146*(Assumptions!D$37/Assumptions!C$39)</f>
        <v>0</v>
      </c>
      <c r="D146" s="77">
        <f t="shared" si="1"/>
        <v>0</v>
      </c>
      <c r="E146" s="77">
        <f>IF(ROUND(D146,2)=0,0,Assumptions!$C$41)</f>
        <v>0</v>
      </c>
      <c r="F146" s="77">
        <f t="shared" si="2"/>
        <v>0</v>
      </c>
    </row>
    <row r="147" ht="15.75" customHeight="1">
      <c r="A147" s="35">
        <f t="shared" si="3"/>
        <v>141</v>
      </c>
      <c r="B147" s="77">
        <f t="shared" si="4"/>
        <v>0</v>
      </c>
      <c r="C147" s="77">
        <f>B147*(Assumptions!D$37/Assumptions!C$39)</f>
        <v>0</v>
      </c>
      <c r="D147" s="77">
        <f t="shared" si="1"/>
        <v>0</v>
      </c>
      <c r="E147" s="77">
        <f>IF(ROUND(D147,2)=0,0,Assumptions!$C$41)</f>
        <v>0</v>
      </c>
      <c r="F147" s="77">
        <f t="shared" si="2"/>
        <v>0</v>
      </c>
    </row>
    <row r="148" ht="15.75" customHeight="1">
      <c r="A148" s="35">
        <f t="shared" si="3"/>
        <v>142</v>
      </c>
      <c r="B148" s="77">
        <f t="shared" si="4"/>
        <v>0</v>
      </c>
      <c r="C148" s="77">
        <f>B148*(Assumptions!D$37/Assumptions!C$39)</f>
        <v>0</v>
      </c>
      <c r="D148" s="77">
        <f t="shared" si="1"/>
        <v>0</v>
      </c>
      <c r="E148" s="77">
        <f>IF(ROUND(D148,2)=0,0,Assumptions!$C$41)</f>
        <v>0</v>
      </c>
      <c r="F148" s="77">
        <f t="shared" si="2"/>
        <v>0</v>
      </c>
    </row>
    <row r="149" ht="15.75" customHeight="1">
      <c r="A149" s="35">
        <f t="shared" si="3"/>
        <v>143</v>
      </c>
      <c r="B149" s="77">
        <f t="shared" si="4"/>
        <v>0</v>
      </c>
      <c r="C149" s="77">
        <f>B149*(Assumptions!D$37/Assumptions!C$39)</f>
        <v>0</v>
      </c>
      <c r="D149" s="77">
        <f t="shared" si="1"/>
        <v>0</v>
      </c>
      <c r="E149" s="77">
        <f>IF(ROUND(D149,2)=0,0,Assumptions!$C$41)</f>
        <v>0</v>
      </c>
      <c r="F149" s="77">
        <f t="shared" si="2"/>
        <v>0</v>
      </c>
    </row>
    <row r="150" ht="15.75" customHeight="1">
      <c r="A150" s="35">
        <f t="shared" si="3"/>
        <v>144</v>
      </c>
      <c r="B150" s="77">
        <f t="shared" si="4"/>
        <v>0</v>
      </c>
      <c r="C150" s="77">
        <f>B150*(Assumptions!D$37/Assumptions!C$39)</f>
        <v>0</v>
      </c>
      <c r="D150" s="77">
        <f t="shared" si="1"/>
        <v>0</v>
      </c>
      <c r="E150" s="77">
        <f>IF(ROUND(D150,2)=0,0,Assumptions!$C$41)</f>
        <v>0</v>
      </c>
      <c r="F150" s="77">
        <f t="shared" si="2"/>
        <v>0</v>
      </c>
    </row>
    <row r="151" ht="15.75" customHeight="1">
      <c r="A151" s="35">
        <f t="shared" si="3"/>
        <v>145</v>
      </c>
      <c r="B151" s="77">
        <f t="shared" si="4"/>
        <v>0</v>
      </c>
      <c r="C151" s="77">
        <f>B151*(Assumptions!D$37/Assumptions!C$39)</f>
        <v>0</v>
      </c>
      <c r="D151" s="77">
        <f t="shared" si="1"/>
        <v>0</v>
      </c>
      <c r="E151" s="77">
        <f>IF(ROUND(D151,2)=0,0,Assumptions!$C$41)</f>
        <v>0</v>
      </c>
      <c r="F151" s="77">
        <f t="shared" si="2"/>
        <v>0</v>
      </c>
    </row>
    <row r="152" ht="15.75" customHeight="1">
      <c r="A152" s="35">
        <f t="shared" si="3"/>
        <v>146</v>
      </c>
      <c r="B152" s="77">
        <f t="shared" si="4"/>
        <v>0</v>
      </c>
      <c r="C152" s="77">
        <f>B152*(Assumptions!D$37/Assumptions!C$39)</f>
        <v>0</v>
      </c>
      <c r="D152" s="77">
        <f t="shared" si="1"/>
        <v>0</v>
      </c>
      <c r="E152" s="77">
        <f>IF(ROUND(D152,2)=0,0,Assumptions!$C$41)</f>
        <v>0</v>
      </c>
      <c r="F152" s="77">
        <f t="shared" si="2"/>
        <v>0</v>
      </c>
    </row>
    <row r="153" ht="15.75" customHeight="1">
      <c r="A153" s="35">
        <f t="shared" si="3"/>
        <v>147</v>
      </c>
      <c r="B153" s="77">
        <f t="shared" si="4"/>
        <v>0</v>
      </c>
      <c r="C153" s="77">
        <f>B153*(Assumptions!D$37/Assumptions!C$39)</f>
        <v>0</v>
      </c>
      <c r="D153" s="77">
        <f t="shared" si="1"/>
        <v>0</v>
      </c>
      <c r="E153" s="77">
        <f>IF(ROUND(D153,2)=0,0,Assumptions!$C$41)</f>
        <v>0</v>
      </c>
      <c r="F153" s="77">
        <f t="shared" si="2"/>
        <v>0</v>
      </c>
    </row>
    <row r="154" ht="15.75" customHeight="1">
      <c r="A154" s="35">
        <f t="shared" si="3"/>
        <v>148</v>
      </c>
      <c r="B154" s="77">
        <f t="shared" si="4"/>
        <v>0</v>
      </c>
      <c r="C154" s="77">
        <f>B154*(Assumptions!D$37/Assumptions!C$39)</f>
        <v>0</v>
      </c>
      <c r="D154" s="77">
        <f t="shared" si="1"/>
        <v>0</v>
      </c>
      <c r="E154" s="77">
        <f>IF(ROUND(D154,2)=0,0,Assumptions!$C$41)</f>
        <v>0</v>
      </c>
      <c r="F154" s="77">
        <f t="shared" si="2"/>
        <v>0</v>
      </c>
    </row>
    <row r="155" ht="15.75" customHeight="1">
      <c r="A155" s="35">
        <f t="shared" si="3"/>
        <v>149</v>
      </c>
      <c r="B155" s="77">
        <f t="shared" si="4"/>
        <v>0</v>
      </c>
      <c r="C155" s="77">
        <f>B155*(Assumptions!D$37/Assumptions!C$39)</f>
        <v>0</v>
      </c>
      <c r="D155" s="77">
        <f t="shared" si="1"/>
        <v>0</v>
      </c>
      <c r="E155" s="77">
        <f>IF(ROUND(D155,2)=0,0,Assumptions!$C$41)</f>
        <v>0</v>
      </c>
      <c r="F155" s="77">
        <f t="shared" si="2"/>
        <v>0</v>
      </c>
    </row>
    <row r="156" ht="15.75" customHeight="1">
      <c r="A156" s="35">
        <f t="shared" si="3"/>
        <v>150</v>
      </c>
      <c r="B156" s="77">
        <f t="shared" si="4"/>
        <v>0</v>
      </c>
      <c r="C156" s="77">
        <f>B156*(Assumptions!D$37/Assumptions!C$39)</f>
        <v>0</v>
      </c>
      <c r="D156" s="77">
        <f t="shared" si="1"/>
        <v>0</v>
      </c>
      <c r="E156" s="77">
        <f>IF(ROUND(D156,2)=0,0,Assumptions!$C$41)</f>
        <v>0</v>
      </c>
      <c r="F156" s="77">
        <f t="shared" si="2"/>
        <v>0</v>
      </c>
    </row>
    <row r="157" ht="15.75" customHeight="1">
      <c r="A157" s="35">
        <f t="shared" si="3"/>
        <v>151</v>
      </c>
      <c r="B157" s="77">
        <f t="shared" si="4"/>
        <v>0</v>
      </c>
      <c r="C157" s="77">
        <f>B157*(Assumptions!D$37/Assumptions!C$39)</f>
        <v>0</v>
      </c>
      <c r="D157" s="77">
        <f t="shared" si="1"/>
        <v>0</v>
      </c>
      <c r="E157" s="77">
        <f>IF(ROUND(D157,2)=0,0,Assumptions!$C$41)</f>
        <v>0</v>
      </c>
      <c r="F157" s="77">
        <f t="shared" si="2"/>
        <v>0</v>
      </c>
    </row>
    <row r="158" ht="15.75" customHeight="1">
      <c r="A158" s="35">
        <f t="shared" si="3"/>
        <v>152</v>
      </c>
      <c r="B158" s="77">
        <f t="shared" si="4"/>
        <v>0</v>
      </c>
      <c r="C158" s="77">
        <f>B158*(Assumptions!D$37/Assumptions!C$39)</f>
        <v>0</v>
      </c>
      <c r="D158" s="77">
        <f t="shared" si="1"/>
        <v>0</v>
      </c>
      <c r="E158" s="77">
        <f>IF(ROUND(D158,2)=0,0,Assumptions!$C$41)</f>
        <v>0</v>
      </c>
      <c r="F158" s="77">
        <f t="shared" si="2"/>
        <v>0</v>
      </c>
    </row>
    <row r="159" ht="15.75" customHeight="1">
      <c r="A159" s="35">
        <f t="shared" si="3"/>
        <v>153</v>
      </c>
      <c r="B159" s="77">
        <f t="shared" si="4"/>
        <v>0</v>
      </c>
      <c r="C159" s="77">
        <f>B159*(Assumptions!D$37/Assumptions!C$39)</f>
        <v>0</v>
      </c>
      <c r="D159" s="77">
        <f t="shared" si="1"/>
        <v>0</v>
      </c>
      <c r="E159" s="77">
        <f>IF(ROUND(D159,2)=0,0,Assumptions!$C$41)</f>
        <v>0</v>
      </c>
      <c r="F159" s="77">
        <f t="shared" si="2"/>
        <v>0</v>
      </c>
    </row>
    <row r="160" ht="15.75" customHeight="1">
      <c r="A160" s="35">
        <f t="shared" si="3"/>
        <v>154</v>
      </c>
      <c r="B160" s="77">
        <f t="shared" si="4"/>
        <v>0</v>
      </c>
      <c r="C160" s="77">
        <f>B160*(Assumptions!D$37/Assumptions!C$39)</f>
        <v>0</v>
      </c>
      <c r="D160" s="77">
        <f t="shared" si="1"/>
        <v>0</v>
      </c>
      <c r="E160" s="77">
        <f>IF(ROUND(D160,2)=0,0,Assumptions!$C$41)</f>
        <v>0</v>
      </c>
      <c r="F160" s="77">
        <f t="shared" si="2"/>
        <v>0</v>
      </c>
    </row>
    <row r="161" ht="15.75" customHeight="1">
      <c r="A161" s="35">
        <f t="shared" si="3"/>
        <v>155</v>
      </c>
      <c r="B161" s="77">
        <f t="shared" si="4"/>
        <v>0</v>
      </c>
      <c r="C161" s="77">
        <f>B161*(Assumptions!D$37/Assumptions!C$39)</f>
        <v>0</v>
      </c>
      <c r="D161" s="77">
        <f t="shared" si="1"/>
        <v>0</v>
      </c>
      <c r="E161" s="77">
        <f>IF(ROUND(D161,2)=0,0,Assumptions!$C$41)</f>
        <v>0</v>
      </c>
      <c r="F161" s="77">
        <f t="shared" si="2"/>
        <v>0</v>
      </c>
    </row>
    <row r="162" ht="15.75" customHeight="1">
      <c r="A162" s="35">
        <f t="shared" si="3"/>
        <v>156</v>
      </c>
      <c r="B162" s="77">
        <f t="shared" si="4"/>
        <v>0</v>
      </c>
      <c r="C162" s="77">
        <f>B162*(Assumptions!D$37/Assumptions!C$39)</f>
        <v>0</v>
      </c>
      <c r="D162" s="77">
        <f t="shared" si="1"/>
        <v>0</v>
      </c>
      <c r="E162" s="77">
        <f>IF(ROUND(D162,2)=0,0,Assumptions!$C$41)</f>
        <v>0</v>
      </c>
      <c r="F162" s="77">
        <f t="shared" si="2"/>
        <v>0</v>
      </c>
    </row>
    <row r="163" ht="15.75" customHeight="1">
      <c r="A163" s="35">
        <f t="shared" si="3"/>
        <v>157</v>
      </c>
      <c r="B163" s="77">
        <f t="shared" si="4"/>
        <v>0</v>
      </c>
      <c r="C163" s="77">
        <f>B163*(Assumptions!D$37/Assumptions!C$39)</f>
        <v>0</v>
      </c>
      <c r="D163" s="77">
        <f t="shared" si="1"/>
        <v>0</v>
      </c>
      <c r="E163" s="77">
        <f>IF(ROUND(D163,2)=0,0,Assumptions!$C$41)</f>
        <v>0</v>
      </c>
      <c r="F163" s="77">
        <f t="shared" si="2"/>
        <v>0</v>
      </c>
    </row>
    <row r="164" ht="15.75" customHeight="1">
      <c r="A164" s="35">
        <f t="shared" si="3"/>
        <v>158</v>
      </c>
      <c r="B164" s="77">
        <f t="shared" si="4"/>
        <v>0</v>
      </c>
      <c r="C164" s="77">
        <f>B164*(Assumptions!D$37/Assumptions!C$39)</f>
        <v>0</v>
      </c>
      <c r="D164" s="77">
        <f t="shared" si="1"/>
        <v>0</v>
      </c>
      <c r="E164" s="77">
        <f>IF(ROUND(D164,2)=0,0,Assumptions!$C$41)</f>
        <v>0</v>
      </c>
      <c r="F164" s="77">
        <f t="shared" si="2"/>
        <v>0</v>
      </c>
    </row>
    <row r="165" ht="15.75" customHeight="1">
      <c r="A165" s="35">
        <f t="shared" si="3"/>
        <v>159</v>
      </c>
      <c r="B165" s="77">
        <f t="shared" si="4"/>
        <v>0</v>
      </c>
      <c r="C165" s="77">
        <f>B165*(Assumptions!D$37/Assumptions!C$39)</f>
        <v>0</v>
      </c>
      <c r="D165" s="77">
        <f t="shared" si="1"/>
        <v>0</v>
      </c>
      <c r="E165" s="77">
        <f>IF(ROUND(D165,2)=0,0,Assumptions!$C$41)</f>
        <v>0</v>
      </c>
      <c r="F165" s="77">
        <f t="shared" si="2"/>
        <v>0</v>
      </c>
    </row>
    <row r="166" ht="15.75" customHeight="1">
      <c r="A166" s="35">
        <f t="shared" si="3"/>
        <v>160</v>
      </c>
      <c r="B166" s="77">
        <f t="shared" si="4"/>
        <v>0</v>
      </c>
      <c r="C166" s="77">
        <f>B166*(Assumptions!D$37/Assumptions!C$39)</f>
        <v>0</v>
      </c>
      <c r="D166" s="77">
        <f t="shared" si="1"/>
        <v>0</v>
      </c>
      <c r="E166" s="77">
        <f>IF(ROUND(D166,2)=0,0,Assumptions!$C$41)</f>
        <v>0</v>
      </c>
      <c r="F166" s="77">
        <f t="shared" si="2"/>
        <v>0</v>
      </c>
    </row>
    <row r="167" ht="15.75" customHeight="1">
      <c r="A167" s="35">
        <f t="shared" si="3"/>
        <v>161</v>
      </c>
      <c r="B167" s="77">
        <f t="shared" si="4"/>
        <v>0</v>
      </c>
      <c r="C167" s="77">
        <f>B167*(Assumptions!D$37/Assumptions!C$39)</f>
        <v>0</v>
      </c>
      <c r="D167" s="77">
        <f t="shared" si="1"/>
        <v>0</v>
      </c>
      <c r="E167" s="77">
        <f>IF(ROUND(D167,2)=0,0,Assumptions!$C$41)</f>
        <v>0</v>
      </c>
      <c r="F167" s="77">
        <f t="shared" si="2"/>
        <v>0</v>
      </c>
    </row>
    <row r="168" ht="15.75" customHeight="1">
      <c r="A168" s="35">
        <f t="shared" si="3"/>
        <v>162</v>
      </c>
      <c r="B168" s="77">
        <f t="shared" si="4"/>
        <v>0</v>
      </c>
      <c r="C168" s="77">
        <f>B168*(Assumptions!D$37/Assumptions!C$39)</f>
        <v>0</v>
      </c>
      <c r="D168" s="77">
        <f t="shared" si="1"/>
        <v>0</v>
      </c>
      <c r="E168" s="77">
        <f>IF(ROUND(D168,2)=0,0,Assumptions!$C$41)</f>
        <v>0</v>
      </c>
      <c r="F168" s="77">
        <f t="shared" si="2"/>
        <v>0</v>
      </c>
    </row>
    <row r="169" ht="15.75" customHeight="1">
      <c r="A169" s="35">
        <f t="shared" si="3"/>
        <v>163</v>
      </c>
      <c r="B169" s="77">
        <f t="shared" si="4"/>
        <v>0</v>
      </c>
      <c r="C169" s="77">
        <f>B169*(Assumptions!D$37/Assumptions!C$39)</f>
        <v>0</v>
      </c>
      <c r="D169" s="77">
        <f t="shared" si="1"/>
        <v>0</v>
      </c>
      <c r="E169" s="77">
        <f>IF(ROUND(D169,2)=0,0,Assumptions!$C$41)</f>
        <v>0</v>
      </c>
      <c r="F169" s="77">
        <f t="shared" si="2"/>
        <v>0</v>
      </c>
    </row>
    <row r="170" ht="15.75" customHeight="1">
      <c r="A170" s="35">
        <f t="shared" si="3"/>
        <v>164</v>
      </c>
      <c r="B170" s="77">
        <f t="shared" si="4"/>
        <v>0</v>
      </c>
      <c r="C170" s="77">
        <f>B170*(Assumptions!D$37/Assumptions!C$39)</f>
        <v>0</v>
      </c>
      <c r="D170" s="77">
        <f t="shared" si="1"/>
        <v>0</v>
      </c>
      <c r="E170" s="77">
        <f>IF(ROUND(D170,2)=0,0,Assumptions!$C$41)</f>
        <v>0</v>
      </c>
      <c r="F170" s="77">
        <f t="shared" si="2"/>
        <v>0</v>
      </c>
    </row>
    <row r="171" ht="15.75" customHeight="1">
      <c r="A171" s="35">
        <f t="shared" si="3"/>
        <v>165</v>
      </c>
      <c r="B171" s="77">
        <f t="shared" si="4"/>
        <v>0</v>
      </c>
      <c r="C171" s="77">
        <f>B171*(Assumptions!D$37/Assumptions!C$39)</f>
        <v>0</v>
      </c>
      <c r="D171" s="77">
        <f t="shared" si="1"/>
        <v>0</v>
      </c>
      <c r="E171" s="77">
        <f>IF(ROUND(D171,2)=0,0,Assumptions!$C$41)</f>
        <v>0</v>
      </c>
      <c r="F171" s="77">
        <f t="shared" si="2"/>
        <v>0</v>
      </c>
    </row>
    <row r="172" ht="15.75" customHeight="1">
      <c r="A172" s="35">
        <f t="shared" si="3"/>
        <v>166</v>
      </c>
      <c r="B172" s="77">
        <f t="shared" si="4"/>
        <v>0</v>
      </c>
      <c r="C172" s="77">
        <f>B172*(Assumptions!D$37/Assumptions!C$39)</f>
        <v>0</v>
      </c>
      <c r="D172" s="77">
        <f t="shared" si="1"/>
        <v>0</v>
      </c>
      <c r="E172" s="77">
        <f>IF(ROUND(D172,2)=0,0,Assumptions!$C$41)</f>
        <v>0</v>
      </c>
      <c r="F172" s="77">
        <f t="shared" si="2"/>
        <v>0</v>
      </c>
    </row>
    <row r="173" ht="15.75" customHeight="1">
      <c r="A173" s="35">
        <f t="shared" si="3"/>
        <v>167</v>
      </c>
      <c r="B173" s="77">
        <f t="shared" si="4"/>
        <v>0</v>
      </c>
      <c r="C173" s="77">
        <f>B173*(Assumptions!D$37/Assumptions!C$39)</f>
        <v>0</v>
      </c>
      <c r="D173" s="77">
        <f t="shared" si="1"/>
        <v>0</v>
      </c>
      <c r="E173" s="77">
        <f>IF(ROUND(D173,2)=0,0,Assumptions!$C$41)</f>
        <v>0</v>
      </c>
      <c r="F173" s="77">
        <f t="shared" si="2"/>
        <v>0</v>
      </c>
    </row>
    <row r="174" ht="15.75" customHeight="1">
      <c r="A174" s="35">
        <f t="shared" si="3"/>
        <v>168</v>
      </c>
      <c r="B174" s="77">
        <f t="shared" si="4"/>
        <v>0</v>
      </c>
      <c r="C174" s="77">
        <f>B174*(Assumptions!D$37/Assumptions!C$39)</f>
        <v>0</v>
      </c>
      <c r="D174" s="77">
        <f t="shared" si="1"/>
        <v>0</v>
      </c>
      <c r="E174" s="77">
        <f>IF(ROUND(D174,2)=0,0,Assumptions!$C$41)</f>
        <v>0</v>
      </c>
      <c r="F174" s="77">
        <f t="shared" si="2"/>
        <v>0</v>
      </c>
    </row>
    <row r="175" ht="15.75" customHeight="1">
      <c r="A175" s="35">
        <f t="shared" si="3"/>
        <v>169</v>
      </c>
      <c r="B175" s="77">
        <f t="shared" si="4"/>
        <v>0</v>
      </c>
      <c r="C175" s="77">
        <f>B175*(Assumptions!D$37/Assumptions!C$39)</f>
        <v>0</v>
      </c>
      <c r="D175" s="77">
        <f t="shared" si="1"/>
        <v>0</v>
      </c>
      <c r="E175" s="77">
        <f>IF(ROUND(D175,2)=0,0,Assumptions!$C$41)</f>
        <v>0</v>
      </c>
      <c r="F175" s="77">
        <f t="shared" si="2"/>
        <v>0</v>
      </c>
    </row>
    <row r="176" ht="15.75" customHeight="1">
      <c r="A176" s="35">
        <f t="shared" si="3"/>
        <v>170</v>
      </c>
      <c r="B176" s="77">
        <f t="shared" si="4"/>
        <v>0</v>
      </c>
      <c r="C176" s="77">
        <f>B176*(Assumptions!D$37/Assumptions!C$39)</f>
        <v>0</v>
      </c>
      <c r="D176" s="77">
        <f t="shared" si="1"/>
        <v>0</v>
      </c>
      <c r="E176" s="77">
        <f>IF(ROUND(D176,2)=0,0,Assumptions!$C$41)</f>
        <v>0</v>
      </c>
      <c r="F176" s="77">
        <f t="shared" si="2"/>
        <v>0</v>
      </c>
    </row>
    <row r="177" ht="15.75" customHeight="1">
      <c r="A177" s="35">
        <f t="shared" si="3"/>
        <v>171</v>
      </c>
      <c r="B177" s="77">
        <f t="shared" si="4"/>
        <v>0</v>
      </c>
      <c r="C177" s="77">
        <f>B177*(Assumptions!D$37/Assumptions!C$39)</f>
        <v>0</v>
      </c>
      <c r="D177" s="77">
        <f t="shared" si="1"/>
        <v>0</v>
      </c>
      <c r="E177" s="77">
        <f>IF(ROUND(D177,2)=0,0,Assumptions!$C$41)</f>
        <v>0</v>
      </c>
      <c r="F177" s="77">
        <f t="shared" si="2"/>
        <v>0</v>
      </c>
    </row>
    <row r="178" ht="15.75" customHeight="1">
      <c r="A178" s="35">
        <f t="shared" si="3"/>
        <v>172</v>
      </c>
      <c r="B178" s="77">
        <f t="shared" si="4"/>
        <v>0</v>
      </c>
      <c r="C178" s="77">
        <f>B178*(Assumptions!D$37/Assumptions!C$39)</f>
        <v>0</v>
      </c>
      <c r="D178" s="77">
        <f t="shared" si="1"/>
        <v>0</v>
      </c>
      <c r="E178" s="77">
        <f>IF(ROUND(D178,2)=0,0,Assumptions!$C$41)</f>
        <v>0</v>
      </c>
      <c r="F178" s="77">
        <f t="shared" si="2"/>
        <v>0</v>
      </c>
    </row>
    <row r="179" ht="15.75" customHeight="1">
      <c r="A179" s="35">
        <f t="shared" si="3"/>
        <v>173</v>
      </c>
      <c r="B179" s="77">
        <f t="shared" si="4"/>
        <v>0</v>
      </c>
      <c r="C179" s="77">
        <f>B179*(Assumptions!D$37/Assumptions!C$39)</f>
        <v>0</v>
      </c>
      <c r="D179" s="77">
        <f t="shared" si="1"/>
        <v>0</v>
      </c>
      <c r="E179" s="77">
        <f>IF(ROUND(D179,2)=0,0,Assumptions!$C$41)</f>
        <v>0</v>
      </c>
      <c r="F179" s="77">
        <f t="shared" si="2"/>
        <v>0</v>
      </c>
    </row>
    <row r="180" ht="15.75" customHeight="1">
      <c r="A180" s="35">
        <f t="shared" si="3"/>
        <v>174</v>
      </c>
      <c r="B180" s="77">
        <f t="shared" si="4"/>
        <v>0</v>
      </c>
      <c r="C180" s="77">
        <f>B180*(Assumptions!D$37/Assumptions!C$39)</f>
        <v>0</v>
      </c>
      <c r="D180" s="77">
        <f t="shared" si="1"/>
        <v>0</v>
      </c>
      <c r="E180" s="77">
        <f>IF(ROUND(D180,2)=0,0,Assumptions!$C$41)</f>
        <v>0</v>
      </c>
      <c r="F180" s="77">
        <f t="shared" si="2"/>
        <v>0</v>
      </c>
    </row>
    <row r="181" ht="15.75" customHeight="1">
      <c r="A181" s="35">
        <f t="shared" si="3"/>
        <v>175</v>
      </c>
      <c r="B181" s="77">
        <f t="shared" si="4"/>
        <v>0</v>
      </c>
      <c r="C181" s="77">
        <f>B181*(Assumptions!D$37/Assumptions!C$39)</f>
        <v>0</v>
      </c>
      <c r="D181" s="77">
        <f t="shared" si="1"/>
        <v>0</v>
      </c>
      <c r="E181" s="77">
        <f>IF(ROUND(D181,2)=0,0,Assumptions!$C$41)</f>
        <v>0</v>
      </c>
      <c r="F181" s="77">
        <f t="shared" si="2"/>
        <v>0</v>
      </c>
    </row>
    <row r="182" ht="15.75" customHeight="1">
      <c r="A182" s="35">
        <f t="shared" si="3"/>
        <v>176</v>
      </c>
      <c r="B182" s="77">
        <f t="shared" si="4"/>
        <v>0</v>
      </c>
      <c r="C182" s="77">
        <f>B182*(Assumptions!D$37/Assumptions!C$39)</f>
        <v>0</v>
      </c>
      <c r="D182" s="77">
        <f t="shared" si="1"/>
        <v>0</v>
      </c>
      <c r="E182" s="77">
        <f>IF(ROUND(D182,2)=0,0,Assumptions!$C$41)</f>
        <v>0</v>
      </c>
      <c r="F182" s="77">
        <f t="shared" si="2"/>
        <v>0</v>
      </c>
    </row>
    <row r="183" ht="15.75" customHeight="1">
      <c r="A183" s="35">
        <f t="shared" si="3"/>
        <v>177</v>
      </c>
      <c r="B183" s="77">
        <f t="shared" si="4"/>
        <v>0</v>
      </c>
      <c r="C183" s="77">
        <f>B183*(Assumptions!D$37/Assumptions!C$39)</f>
        <v>0</v>
      </c>
      <c r="D183" s="77">
        <f t="shared" si="1"/>
        <v>0</v>
      </c>
      <c r="E183" s="77">
        <f>IF(ROUND(D183,2)=0,0,Assumptions!$C$41)</f>
        <v>0</v>
      </c>
      <c r="F183" s="77">
        <f t="shared" si="2"/>
        <v>0</v>
      </c>
    </row>
    <row r="184" ht="15.75" customHeight="1">
      <c r="A184" s="35">
        <f t="shared" si="3"/>
        <v>178</v>
      </c>
      <c r="B184" s="77">
        <f t="shared" si="4"/>
        <v>0</v>
      </c>
      <c r="C184" s="77">
        <f>B184*(Assumptions!D$37/Assumptions!C$39)</f>
        <v>0</v>
      </c>
      <c r="D184" s="77">
        <f t="shared" si="1"/>
        <v>0</v>
      </c>
      <c r="E184" s="77">
        <f>IF(ROUND(D184,2)=0,0,Assumptions!$C$41)</f>
        <v>0</v>
      </c>
      <c r="F184" s="77">
        <f t="shared" si="2"/>
        <v>0</v>
      </c>
    </row>
    <row r="185" ht="15.75" customHeight="1">
      <c r="A185" s="35">
        <f t="shared" si="3"/>
        <v>179</v>
      </c>
      <c r="B185" s="77">
        <f t="shared" si="4"/>
        <v>0</v>
      </c>
      <c r="C185" s="77">
        <f>B185*(Assumptions!D$37/Assumptions!C$39)</f>
        <v>0</v>
      </c>
      <c r="D185" s="77">
        <f t="shared" si="1"/>
        <v>0</v>
      </c>
      <c r="E185" s="77">
        <f>IF(ROUND(D185,2)=0,0,Assumptions!$C$41)</f>
        <v>0</v>
      </c>
      <c r="F185" s="77">
        <f t="shared" si="2"/>
        <v>0</v>
      </c>
    </row>
    <row r="186" ht="15.75" customHeight="1">
      <c r="A186" s="35">
        <f t="shared" si="3"/>
        <v>180</v>
      </c>
      <c r="B186" s="77">
        <f t="shared" si="4"/>
        <v>0</v>
      </c>
      <c r="C186" s="77">
        <f>B186*(Assumptions!D$37/Assumptions!C$39)</f>
        <v>0</v>
      </c>
      <c r="D186" s="77">
        <f t="shared" si="1"/>
        <v>0</v>
      </c>
      <c r="E186" s="77">
        <f>IF(ROUND(D186,2)=0,0,Assumptions!$C$41)</f>
        <v>0</v>
      </c>
      <c r="F186" s="77">
        <f t="shared" si="2"/>
        <v>0</v>
      </c>
    </row>
    <row r="187" ht="15.75" customHeight="1">
      <c r="A187" s="35">
        <f t="shared" si="3"/>
        <v>181</v>
      </c>
      <c r="B187" s="77">
        <f t="shared" si="4"/>
        <v>0</v>
      </c>
      <c r="C187" s="77">
        <f>B187*(Assumptions!D$37/Assumptions!C$39)</f>
        <v>0</v>
      </c>
      <c r="D187" s="77">
        <f t="shared" si="1"/>
        <v>0</v>
      </c>
      <c r="E187" s="77">
        <f>IF(ROUND(D187,2)=0,0,Assumptions!$C$41)</f>
        <v>0</v>
      </c>
      <c r="F187" s="77">
        <f t="shared" si="2"/>
        <v>0</v>
      </c>
    </row>
    <row r="188" ht="15.75" customHeight="1">
      <c r="A188" s="35">
        <f t="shared" si="3"/>
        <v>182</v>
      </c>
      <c r="B188" s="77">
        <f t="shared" si="4"/>
        <v>0</v>
      </c>
      <c r="C188" s="77">
        <f>B188*(Assumptions!D$37/Assumptions!C$39)</f>
        <v>0</v>
      </c>
      <c r="D188" s="77">
        <f t="shared" si="1"/>
        <v>0</v>
      </c>
      <c r="E188" s="77">
        <f>IF(ROUND(D188,2)=0,0,Assumptions!$C$41)</f>
        <v>0</v>
      </c>
      <c r="F188" s="77">
        <f t="shared" si="2"/>
        <v>0</v>
      </c>
    </row>
    <row r="189" ht="15.75" customHeight="1">
      <c r="A189" s="35">
        <f t="shared" si="3"/>
        <v>183</v>
      </c>
      <c r="B189" s="77">
        <f t="shared" si="4"/>
        <v>0</v>
      </c>
      <c r="C189" s="77">
        <f>B189*(Assumptions!D$37/Assumptions!C$39)</f>
        <v>0</v>
      </c>
      <c r="D189" s="77">
        <f t="shared" si="1"/>
        <v>0</v>
      </c>
      <c r="E189" s="77">
        <f>IF(ROUND(D189,2)=0,0,Assumptions!$C$41)</f>
        <v>0</v>
      </c>
      <c r="F189" s="77">
        <f t="shared" si="2"/>
        <v>0</v>
      </c>
    </row>
    <row r="190" ht="15.75" customHeight="1">
      <c r="A190" s="35">
        <f t="shared" si="3"/>
        <v>184</v>
      </c>
      <c r="B190" s="77">
        <f t="shared" si="4"/>
        <v>0</v>
      </c>
      <c r="C190" s="77">
        <f>B190*(Assumptions!D$37/Assumptions!C$39)</f>
        <v>0</v>
      </c>
      <c r="D190" s="77">
        <f t="shared" si="1"/>
        <v>0</v>
      </c>
      <c r="E190" s="77">
        <f>IF(ROUND(D190,2)=0,0,Assumptions!$C$41)</f>
        <v>0</v>
      </c>
      <c r="F190" s="77">
        <f t="shared" si="2"/>
        <v>0</v>
      </c>
    </row>
    <row r="191" ht="15.75" customHeight="1">
      <c r="A191" s="35">
        <f t="shared" si="3"/>
        <v>185</v>
      </c>
      <c r="B191" s="77">
        <f t="shared" si="4"/>
        <v>0</v>
      </c>
      <c r="C191" s="77">
        <f>B191*(Assumptions!D$37/Assumptions!C$39)</f>
        <v>0</v>
      </c>
      <c r="D191" s="77">
        <f t="shared" si="1"/>
        <v>0</v>
      </c>
      <c r="E191" s="77">
        <f>IF(ROUND(D191,2)=0,0,Assumptions!$C$41)</f>
        <v>0</v>
      </c>
      <c r="F191" s="77">
        <f t="shared" si="2"/>
        <v>0</v>
      </c>
    </row>
    <row r="192" ht="15.75" customHeight="1">
      <c r="A192" s="35">
        <f t="shared" si="3"/>
        <v>186</v>
      </c>
      <c r="B192" s="77">
        <f t="shared" si="4"/>
        <v>0</v>
      </c>
      <c r="C192" s="77">
        <f>B192*(Assumptions!D$37/Assumptions!C$39)</f>
        <v>0</v>
      </c>
      <c r="D192" s="77">
        <f t="shared" si="1"/>
        <v>0</v>
      </c>
      <c r="E192" s="77">
        <f>IF(ROUND(D192,2)=0,0,Assumptions!$C$41)</f>
        <v>0</v>
      </c>
      <c r="F192" s="77">
        <f t="shared" si="2"/>
        <v>0</v>
      </c>
    </row>
    <row r="193" ht="15.75" customHeight="1">
      <c r="A193" s="35">
        <f t="shared" si="3"/>
        <v>187</v>
      </c>
      <c r="B193" s="77">
        <f t="shared" si="4"/>
        <v>0</v>
      </c>
      <c r="C193" s="77">
        <f>B193*(Assumptions!D$37/Assumptions!C$39)</f>
        <v>0</v>
      </c>
      <c r="D193" s="77">
        <f t="shared" si="1"/>
        <v>0</v>
      </c>
      <c r="E193" s="77">
        <f>IF(ROUND(D193,2)=0,0,Assumptions!$C$41)</f>
        <v>0</v>
      </c>
      <c r="F193" s="77">
        <f t="shared" si="2"/>
        <v>0</v>
      </c>
    </row>
    <row r="194" ht="15.75" customHeight="1">
      <c r="A194" s="35">
        <f t="shared" si="3"/>
        <v>188</v>
      </c>
      <c r="B194" s="77">
        <f t="shared" si="4"/>
        <v>0</v>
      </c>
      <c r="C194" s="77">
        <f>B194*(Assumptions!D$37/Assumptions!C$39)</f>
        <v>0</v>
      </c>
      <c r="D194" s="77">
        <f t="shared" si="1"/>
        <v>0</v>
      </c>
      <c r="E194" s="77">
        <f>IF(ROUND(D194,2)=0,0,Assumptions!$C$41)</f>
        <v>0</v>
      </c>
      <c r="F194" s="77">
        <f t="shared" si="2"/>
        <v>0</v>
      </c>
    </row>
    <row r="195" ht="15.75" customHeight="1">
      <c r="A195" s="35">
        <f t="shared" si="3"/>
        <v>189</v>
      </c>
      <c r="B195" s="77">
        <f t="shared" si="4"/>
        <v>0</v>
      </c>
      <c r="C195" s="77">
        <f>B195*(Assumptions!D$37/Assumptions!C$39)</f>
        <v>0</v>
      </c>
      <c r="D195" s="77">
        <f t="shared" si="1"/>
        <v>0</v>
      </c>
      <c r="E195" s="77">
        <f>IF(ROUND(D195,2)=0,0,Assumptions!$C$41)</f>
        <v>0</v>
      </c>
      <c r="F195" s="77">
        <f t="shared" si="2"/>
        <v>0</v>
      </c>
    </row>
    <row r="196" ht="15.75" customHeight="1">
      <c r="A196" s="35">
        <f t="shared" si="3"/>
        <v>190</v>
      </c>
      <c r="B196" s="77">
        <f t="shared" si="4"/>
        <v>0</v>
      </c>
      <c r="C196" s="77">
        <f>B196*(Assumptions!D$37/Assumptions!C$39)</f>
        <v>0</v>
      </c>
      <c r="D196" s="77">
        <f t="shared" si="1"/>
        <v>0</v>
      </c>
      <c r="E196" s="77">
        <f>IF(ROUND(D196,2)=0,0,Assumptions!$C$41)</f>
        <v>0</v>
      </c>
      <c r="F196" s="77">
        <f t="shared" si="2"/>
        <v>0</v>
      </c>
    </row>
    <row r="197" ht="15.75" customHeight="1">
      <c r="A197" s="35">
        <f t="shared" si="3"/>
        <v>191</v>
      </c>
      <c r="B197" s="77">
        <f t="shared" si="4"/>
        <v>0</v>
      </c>
      <c r="C197" s="77">
        <f>B197*(Assumptions!D$37/Assumptions!C$39)</f>
        <v>0</v>
      </c>
      <c r="D197" s="77">
        <f t="shared" si="1"/>
        <v>0</v>
      </c>
      <c r="E197" s="77">
        <f>IF(ROUND(D197,2)=0,0,Assumptions!$C$41)</f>
        <v>0</v>
      </c>
      <c r="F197" s="77">
        <f t="shared" si="2"/>
        <v>0</v>
      </c>
    </row>
    <row r="198" ht="15.75" customHeight="1">
      <c r="A198" s="35">
        <f t="shared" si="3"/>
        <v>192</v>
      </c>
      <c r="B198" s="77">
        <f t="shared" si="4"/>
        <v>0</v>
      </c>
      <c r="C198" s="77">
        <f>B198*(Assumptions!D$37/Assumptions!C$39)</f>
        <v>0</v>
      </c>
      <c r="D198" s="77">
        <f t="shared" si="1"/>
        <v>0</v>
      </c>
      <c r="E198" s="77">
        <f>IF(ROUND(D198,2)=0,0,Assumptions!$C$41)</f>
        <v>0</v>
      </c>
      <c r="F198" s="77">
        <f t="shared" si="2"/>
        <v>0</v>
      </c>
    </row>
    <row r="199" ht="15.75" customHeight="1">
      <c r="A199" s="35">
        <f t="shared" si="3"/>
        <v>193</v>
      </c>
      <c r="B199" s="77">
        <f t="shared" si="4"/>
        <v>0</v>
      </c>
      <c r="C199" s="77">
        <f>B199*(Assumptions!D$37/Assumptions!C$39)</f>
        <v>0</v>
      </c>
      <c r="D199" s="77">
        <f t="shared" si="1"/>
        <v>0</v>
      </c>
      <c r="E199" s="77">
        <f>IF(ROUND(D199,2)=0,0,Assumptions!$C$41)</f>
        <v>0</v>
      </c>
      <c r="F199" s="77">
        <f t="shared" si="2"/>
        <v>0</v>
      </c>
    </row>
    <row r="200" ht="15.75" customHeight="1">
      <c r="A200" s="35">
        <f t="shared" si="3"/>
        <v>194</v>
      </c>
      <c r="B200" s="77">
        <f t="shared" si="4"/>
        <v>0</v>
      </c>
      <c r="C200" s="77">
        <f>B200*(Assumptions!D$37/Assumptions!C$39)</f>
        <v>0</v>
      </c>
      <c r="D200" s="77">
        <f t="shared" si="1"/>
        <v>0</v>
      </c>
      <c r="E200" s="77">
        <f>IF(ROUND(D200,2)=0,0,Assumptions!$C$41)</f>
        <v>0</v>
      </c>
      <c r="F200" s="77">
        <f t="shared" si="2"/>
        <v>0</v>
      </c>
    </row>
    <row r="201" ht="15.75" customHeight="1">
      <c r="A201" s="35">
        <f t="shared" si="3"/>
        <v>195</v>
      </c>
      <c r="B201" s="77">
        <f t="shared" si="4"/>
        <v>0</v>
      </c>
      <c r="C201" s="77">
        <f>B201*(Assumptions!D$37/Assumptions!C$39)</f>
        <v>0</v>
      </c>
      <c r="D201" s="77">
        <f t="shared" si="1"/>
        <v>0</v>
      </c>
      <c r="E201" s="77">
        <f>IF(ROUND(D201,2)=0,0,Assumptions!$C$41)</f>
        <v>0</v>
      </c>
      <c r="F201" s="77">
        <f t="shared" si="2"/>
        <v>0</v>
      </c>
    </row>
    <row r="202" ht="15.75" customHeight="1">
      <c r="A202" s="35">
        <f t="shared" si="3"/>
        <v>196</v>
      </c>
      <c r="B202" s="77">
        <f t="shared" si="4"/>
        <v>0</v>
      </c>
      <c r="C202" s="77">
        <f>B202*(Assumptions!D$37/Assumptions!C$39)</f>
        <v>0</v>
      </c>
      <c r="D202" s="77">
        <f t="shared" si="1"/>
        <v>0</v>
      </c>
      <c r="E202" s="77">
        <f>IF(ROUND(D202,2)=0,0,Assumptions!$C$41)</f>
        <v>0</v>
      </c>
      <c r="F202" s="77">
        <f t="shared" si="2"/>
        <v>0</v>
      </c>
    </row>
    <row r="203" ht="15.75" customHeight="1">
      <c r="A203" s="35">
        <f t="shared" si="3"/>
        <v>197</v>
      </c>
      <c r="B203" s="77">
        <f t="shared" si="4"/>
        <v>0</v>
      </c>
      <c r="C203" s="77">
        <f>B203*(Assumptions!D$37/Assumptions!C$39)</f>
        <v>0</v>
      </c>
      <c r="D203" s="77">
        <f t="shared" si="1"/>
        <v>0</v>
      </c>
      <c r="E203" s="77">
        <f>IF(ROUND(D203,2)=0,0,Assumptions!$C$41)</f>
        <v>0</v>
      </c>
      <c r="F203" s="77">
        <f t="shared" si="2"/>
        <v>0</v>
      </c>
    </row>
    <row r="204" ht="15.75" customHeight="1">
      <c r="A204" s="35">
        <f t="shared" si="3"/>
        <v>198</v>
      </c>
      <c r="B204" s="77">
        <f t="shared" si="4"/>
        <v>0</v>
      </c>
      <c r="C204" s="77">
        <f>B204*(Assumptions!D$37/Assumptions!C$39)</f>
        <v>0</v>
      </c>
      <c r="D204" s="77">
        <f t="shared" si="1"/>
        <v>0</v>
      </c>
      <c r="E204" s="77">
        <f>IF(ROUND(D204,2)=0,0,Assumptions!$C$41)</f>
        <v>0</v>
      </c>
      <c r="F204" s="77">
        <f t="shared" si="2"/>
        <v>0</v>
      </c>
    </row>
    <row r="205" ht="15.75" customHeight="1">
      <c r="A205" s="35">
        <f t="shared" si="3"/>
        <v>199</v>
      </c>
      <c r="B205" s="77">
        <f t="shared" si="4"/>
        <v>0</v>
      </c>
      <c r="C205" s="77">
        <f>B205*(Assumptions!D$37/Assumptions!C$39)</f>
        <v>0</v>
      </c>
      <c r="D205" s="77">
        <f t="shared" si="1"/>
        <v>0</v>
      </c>
      <c r="E205" s="77">
        <f>IF(ROUND(D205,2)=0,0,Assumptions!$C$41)</f>
        <v>0</v>
      </c>
      <c r="F205" s="77">
        <f t="shared" si="2"/>
        <v>0</v>
      </c>
    </row>
    <row r="206" ht="15.75" customHeight="1">
      <c r="A206" s="35">
        <f t="shared" si="3"/>
        <v>200</v>
      </c>
      <c r="B206" s="77">
        <f t="shared" si="4"/>
        <v>0</v>
      </c>
      <c r="C206" s="77">
        <f>B206*(Assumptions!D$37/Assumptions!C$39)</f>
        <v>0</v>
      </c>
      <c r="D206" s="77">
        <f t="shared" si="1"/>
        <v>0</v>
      </c>
      <c r="E206" s="77">
        <f>IF(ROUND(D206,2)=0,0,Assumptions!$C$41)</f>
        <v>0</v>
      </c>
      <c r="F206" s="77">
        <f t="shared" si="2"/>
        <v>0</v>
      </c>
    </row>
    <row r="207" ht="15.75" customHeight="1">
      <c r="A207" s="35">
        <f t="shared" si="3"/>
        <v>201</v>
      </c>
      <c r="B207" s="77">
        <f t="shared" si="4"/>
        <v>0</v>
      </c>
      <c r="C207" s="77">
        <f>B207*(Assumptions!D$37/Assumptions!C$39)</f>
        <v>0</v>
      </c>
      <c r="D207" s="77">
        <f t="shared" si="1"/>
        <v>0</v>
      </c>
      <c r="E207" s="77">
        <f>IF(ROUND(D207,2)=0,0,Assumptions!$C$41)</f>
        <v>0</v>
      </c>
      <c r="F207" s="77">
        <f t="shared" si="2"/>
        <v>0</v>
      </c>
    </row>
    <row r="208" ht="15.75" customHeight="1">
      <c r="A208" s="35">
        <f t="shared" si="3"/>
        <v>202</v>
      </c>
      <c r="B208" s="77">
        <f t="shared" si="4"/>
        <v>0</v>
      </c>
      <c r="C208" s="77">
        <f>B208*(Assumptions!D$37/Assumptions!C$39)</f>
        <v>0</v>
      </c>
      <c r="D208" s="77">
        <f t="shared" si="1"/>
        <v>0</v>
      </c>
      <c r="E208" s="77">
        <f>IF(ROUND(D208,2)=0,0,Assumptions!$C$41)</f>
        <v>0</v>
      </c>
      <c r="F208" s="77">
        <f t="shared" si="2"/>
        <v>0</v>
      </c>
    </row>
    <row r="209" ht="15.75" customHeight="1">
      <c r="A209" s="35">
        <f t="shared" si="3"/>
        <v>203</v>
      </c>
      <c r="B209" s="77">
        <f t="shared" si="4"/>
        <v>0</v>
      </c>
      <c r="C209" s="77">
        <f>B209*(Assumptions!D$37/Assumptions!C$39)</f>
        <v>0</v>
      </c>
      <c r="D209" s="77">
        <f t="shared" si="1"/>
        <v>0</v>
      </c>
      <c r="E209" s="77">
        <f>IF(ROUND(D209,2)=0,0,Assumptions!$C$41)</f>
        <v>0</v>
      </c>
      <c r="F209" s="77">
        <f t="shared" si="2"/>
        <v>0</v>
      </c>
    </row>
    <row r="210" ht="15.75" customHeight="1">
      <c r="A210" s="35">
        <f t="shared" si="3"/>
        <v>204</v>
      </c>
      <c r="B210" s="77">
        <f t="shared" si="4"/>
        <v>0</v>
      </c>
      <c r="C210" s="77">
        <f>B210*(Assumptions!D$37/Assumptions!C$39)</f>
        <v>0</v>
      </c>
      <c r="D210" s="77">
        <f t="shared" si="1"/>
        <v>0</v>
      </c>
      <c r="E210" s="77">
        <f>IF(ROUND(D210,2)=0,0,Assumptions!$C$41)</f>
        <v>0</v>
      </c>
      <c r="F210" s="77">
        <f t="shared" si="2"/>
        <v>0</v>
      </c>
    </row>
    <row r="211" ht="15.75" customHeight="1">
      <c r="A211" s="35">
        <f t="shared" si="3"/>
        <v>205</v>
      </c>
      <c r="B211" s="77">
        <f t="shared" si="4"/>
        <v>0</v>
      </c>
      <c r="C211" s="77">
        <f>B211*(Assumptions!D$37/Assumptions!C$39)</f>
        <v>0</v>
      </c>
      <c r="D211" s="77">
        <f t="shared" si="1"/>
        <v>0</v>
      </c>
      <c r="E211" s="77">
        <f>IF(ROUND(D211,2)=0,0,Assumptions!$C$41)</f>
        <v>0</v>
      </c>
      <c r="F211" s="77">
        <f t="shared" si="2"/>
        <v>0</v>
      </c>
    </row>
    <row r="212" ht="15.75" customHeight="1">
      <c r="A212" s="35">
        <f t="shared" si="3"/>
        <v>206</v>
      </c>
      <c r="B212" s="77">
        <f t="shared" si="4"/>
        <v>0</v>
      </c>
      <c r="C212" s="77">
        <f>B212*(Assumptions!D$37/Assumptions!C$39)</f>
        <v>0</v>
      </c>
      <c r="D212" s="77">
        <f t="shared" si="1"/>
        <v>0</v>
      </c>
      <c r="E212" s="77">
        <f>IF(ROUND(D212,2)=0,0,Assumptions!$C$41)</f>
        <v>0</v>
      </c>
      <c r="F212" s="77">
        <f t="shared" si="2"/>
        <v>0</v>
      </c>
    </row>
    <row r="213" ht="15.75" customHeight="1">
      <c r="A213" s="35">
        <f t="shared" si="3"/>
        <v>207</v>
      </c>
      <c r="B213" s="77">
        <f t="shared" si="4"/>
        <v>0</v>
      </c>
      <c r="C213" s="77">
        <f>B213*(Assumptions!D$37/Assumptions!C$39)</f>
        <v>0</v>
      </c>
      <c r="D213" s="77">
        <f t="shared" si="1"/>
        <v>0</v>
      </c>
      <c r="E213" s="77">
        <f>IF(ROUND(D213,2)=0,0,Assumptions!$C$41)</f>
        <v>0</v>
      </c>
      <c r="F213" s="77">
        <f t="shared" si="2"/>
        <v>0</v>
      </c>
    </row>
    <row r="214" ht="15.75" customHeight="1">
      <c r="A214" s="35">
        <f t="shared" si="3"/>
        <v>208</v>
      </c>
      <c r="B214" s="77">
        <f t="shared" si="4"/>
        <v>0</v>
      </c>
      <c r="C214" s="77">
        <f>B214*(Assumptions!D$37/Assumptions!C$39)</f>
        <v>0</v>
      </c>
      <c r="D214" s="77">
        <f t="shared" si="1"/>
        <v>0</v>
      </c>
      <c r="E214" s="77">
        <f>IF(ROUND(D214,2)=0,0,Assumptions!$C$41)</f>
        <v>0</v>
      </c>
      <c r="F214" s="77">
        <f t="shared" si="2"/>
        <v>0</v>
      </c>
    </row>
    <row r="215" ht="15.75" customHeight="1">
      <c r="A215" s="35">
        <f t="shared" si="3"/>
        <v>209</v>
      </c>
      <c r="B215" s="77">
        <f t="shared" si="4"/>
        <v>0</v>
      </c>
      <c r="C215" s="77">
        <f>B215*(Assumptions!D$37/Assumptions!C$39)</f>
        <v>0</v>
      </c>
      <c r="D215" s="77">
        <f t="shared" si="1"/>
        <v>0</v>
      </c>
      <c r="E215" s="77">
        <f>IF(ROUND(D215,2)=0,0,Assumptions!$C$41)</f>
        <v>0</v>
      </c>
      <c r="F215" s="77">
        <f t="shared" si="2"/>
        <v>0</v>
      </c>
    </row>
    <row r="216" ht="15.75" customHeight="1">
      <c r="A216" s="35">
        <f t="shared" si="3"/>
        <v>210</v>
      </c>
      <c r="B216" s="77">
        <f t="shared" si="4"/>
        <v>0</v>
      </c>
      <c r="C216" s="77">
        <f>B216*(Assumptions!D$37/Assumptions!C$39)</f>
        <v>0</v>
      </c>
      <c r="D216" s="77">
        <f t="shared" si="1"/>
        <v>0</v>
      </c>
      <c r="E216" s="77">
        <f>IF(ROUND(D216,2)=0,0,Assumptions!$C$41)</f>
        <v>0</v>
      </c>
      <c r="F216" s="77">
        <f t="shared" si="2"/>
        <v>0</v>
      </c>
    </row>
    <row r="217" ht="15.75" customHeight="1">
      <c r="A217" s="35">
        <f t="shared" si="3"/>
        <v>211</v>
      </c>
      <c r="B217" s="77">
        <f t="shared" si="4"/>
        <v>0</v>
      </c>
      <c r="C217" s="77">
        <f>B217*(Assumptions!D$37/Assumptions!C$39)</f>
        <v>0</v>
      </c>
      <c r="D217" s="77">
        <f t="shared" si="1"/>
        <v>0</v>
      </c>
      <c r="E217" s="77">
        <f>IF(ROUND(D217,2)=0,0,Assumptions!$C$41)</f>
        <v>0</v>
      </c>
      <c r="F217" s="77">
        <f t="shared" si="2"/>
        <v>0</v>
      </c>
    </row>
    <row r="218" ht="15.75" customHeight="1">
      <c r="A218" s="35">
        <f t="shared" si="3"/>
        <v>212</v>
      </c>
      <c r="B218" s="77">
        <f t="shared" si="4"/>
        <v>0</v>
      </c>
      <c r="C218" s="77">
        <f>B218*(Assumptions!D$37/Assumptions!C$39)</f>
        <v>0</v>
      </c>
      <c r="D218" s="77">
        <f t="shared" si="1"/>
        <v>0</v>
      </c>
      <c r="E218" s="77">
        <f>IF(ROUND(D218,2)=0,0,Assumptions!$C$41)</f>
        <v>0</v>
      </c>
      <c r="F218" s="77">
        <f t="shared" si="2"/>
        <v>0</v>
      </c>
    </row>
    <row r="219" ht="15.75" customHeight="1">
      <c r="A219" s="35">
        <f t="shared" si="3"/>
        <v>213</v>
      </c>
      <c r="B219" s="77">
        <f t="shared" si="4"/>
        <v>0</v>
      </c>
      <c r="C219" s="77">
        <f>B219*(Assumptions!D$37/Assumptions!C$39)</f>
        <v>0</v>
      </c>
      <c r="D219" s="77">
        <f t="shared" si="1"/>
        <v>0</v>
      </c>
      <c r="E219" s="77">
        <f>IF(ROUND(D219,2)=0,0,Assumptions!$C$41)</f>
        <v>0</v>
      </c>
      <c r="F219" s="77">
        <f t="shared" si="2"/>
        <v>0</v>
      </c>
    </row>
    <row r="220" ht="15.75" customHeight="1">
      <c r="A220" s="35">
        <f t="shared" si="3"/>
        <v>214</v>
      </c>
      <c r="B220" s="77">
        <f t="shared" si="4"/>
        <v>0</v>
      </c>
      <c r="C220" s="77">
        <f>B220*(Assumptions!D$37/Assumptions!C$39)</f>
        <v>0</v>
      </c>
      <c r="D220" s="77">
        <f t="shared" si="1"/>
        <v>0</v>
      </c>
      <c r="E220" s="77">
        <f>IF(ROUND(D220,2)=0,0,Assumptions!$C$41)</f>
        <v>0</v>
      </c>
      <c r="F220" s="77">
        <f t="shared" si="2"/>
        <v>0</v>
      </c>
    </row>
    <row r="221" ht="15.75" customHeight="1">
      <c r="A221" s="35">
        <f t="shared" si="3"/>
        <v>215</v>
      </c>
      <c r="B221" s="77">
        <f t="shared" si="4"/>
        <v>0</v>
      </c>
      <c r="C221" s="77">
        <f>B221*(Assumptions!D$37/Assumptions!C$39)</f>
        <v>0</v>
      </c>
      <c r="D221" s="77">
        <f t="shared" si="1"/>
        <v>0</v>
      </c>
      <c r="E221" s="77">
        <f>IF(ROUND(D221,2)=0,0,Assumptions!$C$41)</f>
        <v>0</v>
      </c>
      <c r="F221" s="77">
        <f t="shared" si="2"/>
        <v>0</v>
      </c>
    </row>
    <row r="222" ht="15.75" customHeight="1">
      <c r="A222" s="35">
        <f t="shared" si="3"/>
        <v>216</v>
      </c>
      <c r="B222" s="77">
        <f t="shared" si="4"/>
        <v>0</v>
      </c>
      <c r="C222" s="77">
        <f>B222*(Assumptions!D$37/Assumptions!C$39)</f>
        <v>0</v>
      </c>
      <c r="D222" s="77">
        <f t="shared" si="1"/>
        <v>0</v>
      </c>
      <c r="E222" s="77">
        <f>IF(ROUND(D222,2)=0,0,Assumptions!$C$41)</f>
        <v>0</v>
      </c>
      <c r="F222" s="77">
        <f t="shared" si="2"/>
        <v>0</v>
      </c>
    </row>
    <row r="223" ht="15.75" customHeight="1">
      <c r="A223" s="35">
        <f t="shared" si="3"/>
        <v>217</v>
      </c>
      <c r="B223" s="77">
        <f t="shared" si="4"/>
        <v>0</v>
      </c>
      <c r="C223" s="77">
        <f>B223*(Assumptions!D$37/Assumptions!C$39)</f>
        <v>0</v>
      </c>
      <c r="D223" s="77">
        <f t="shared" si="1"/>
        <v>0</v>
      </c>
      <c r="E223" s="77">
        <f>IF(ROUND(D223,2)=0,0,Assumptions!$C$41)</f>
        <v>0</v>
      </c>
      <c r="F223" s="77">
        <f t="shared" si="2"/>
        <v>0</v>
      </c>
    </row>
    <row r="224" ht="15.75" customHeight="1">
      <c r="A224" s="35">
        <f t="shared" si="3"/>
        <v>218</v>
      </c>
      <c r="B224" s="77">
        <f t="shared" si="4"/>
        <v>0</v>
      </c>
      <c r="C224" s="77">
        <f>B224*(Assumptions!D$37/Assumptions!C$39)</f>
        <v>0</v>
      </c>
      <c r="D224" s="77">
        <f t="shared" si="1"/>
        <v>0</v>
      </c>
      <c r="E224" s="77">
        <f>IF(ROUND(D224,2)=0,0,Assumptions!$C$41)</f>
        <v>0</v>
      </c>
      <c r="F224" s="77">
        <f t="shared" si="2"/>
        <v>0</v>
      </c>
    </row>
    <row r="225" ht="15.75" customHeight="1">
      <c r="A225" s="35">
        <f t="shared" si="3"/>
        <v>219</v>
      </c>
      <c r="B225" s="77">
        <f t="shared" si="4"/>
        <v>0</v>
      </c>
      <c r="C225" s="77">
        <f>B225*(Assumptions!D$37/Assumptions!C$39)</f>
        <v>0</v>
      </c>
      <c r="D225" s="77">
        <f t="shared" si="1"/>
        <v>0</v>
      </c>
      <c r="E225" s="77">
        <f>IF(ROUND(D225,2)=0,0,Assumptions!$C$41)</f>
        <v>0</v>
      </c>
      <c r="F225" s="77">
        <f t="shared" si="2"/>
        <v>0</v>
      </c>
    </row>
    <row r="226" ht="15.75" customHeight="1">
      <c r="A226" s="35">
        <f t="shared" si="3"/>
        <v>220</v>
      </c>
      <c r="B226" s="77">
        <f t="shared" si="4"/>
        <v>0</v>
      </c>
      <c r="C226" s="77">
        <f>B226*(Assumptions!D$37/Assumptions!C$39)</f>
        <v>0</v>
      </c>
      <c r="D226" s="77">
        <f t="shared" si="1"/>
        <v>0</v>
      </c>
      <c r="E226" s="77">
        <f>IF(ROUND(D226,2)=0,0,Assumptions!$C$41)</f>
        <v>0</v>
      </c>
      <c r="F226" s="77">
        <f t="shared" si="2"/>
        <v>0</v>
      </c>
    </row>
    <row r="227" ht="15.75" customHeight="1">
      <c r="A227" s="35">
        <f t="shared" si="3"/>
        <v>221</v>
      </c>
      <c r="B227" s="77">
        <f t="shared" si="4"/>
        <v>0</v>
      </c>
      <c r="C227" s="77">
        <f>B227*(Assumptions!D$37/Assumptions!C$39)</f>
        <v>0</v>
      </c>
      <c r="D227" s="77">
        <f t="shared" si="1"/>
        <v>0</v>
      </c>
      <c r="E227" s="77">
        <f>IF(ROUND(D227,2)=0,0,Assumptions!$C$41)</f>
        <v>0</v>
      </c>
      <c r="F227" s="77">
        <f t="shared" si="2"/>
        <v>0</v>
      </c>
    </row>
    <row r="228" ht="15.75" customHeight="1">
      <c r="A228" s="35">
        <f t="shared" si="3"/>
        <v>222</v>
      </c>
      <c r="B228" s="77">
        <f t="shared" si="4"/>
        <v>0</v>
      </c>
      <c r="C228" s="77">
        <f>B228*(Assumptions!D$37/Assumptions!C$39)</f>
        <v>0</v>
      </c>
      <c r="D228" s="77">
        <f t="shared" si="1"/>
        <v>0</v>
      </c>
      <c r="E228" s="77">
        <f>IF(ROUND(D228,2)=0,0,Assumptions!$C$41)</f>
        <v>0</v>
      </c>
      <c r="F228" s="77">
        <f t="shared" si="2"/>
        <v>0</v>
      </c>
    </row>
    <row r="229" ht="15.75" customHeight="1">
      <c r="A229" s="35">
        <f t="shared" si="3"/>
        <v>223</v>
      </c>
      <c r="B229" s="77">
        <f t="shared" si="4"/>
        <v>0</v>
      </c>
      <c r="C229" s="77">
        <f>B229*(Assumptions!D$37/Assumptions!C$39)</f>
        <v>0</v>
      </c>
      <c r="D229" s="77">
        <f t="shared" si="1"/>
        <v>0</v>
      </c>
      <c r="E229" s="77">
        <f>IF(ROUND(D229,2)=0,0,Assumptions!$C$41)</f>
        <v>0</v>
      </c>
      <c r="F229" s="77">
        <f t="shared" si="2"/>
        <v>0</v>
      </c>
    </row>
    <row r="230" ht="15.75" customHeight="1">
      <c r="A230" s="35">
        <f t="shared" si="3"/>
        <v>224</v>
      </c>
      <c r="B230" s="77">
        <f t="shared" si="4"/>
        <v>0</v>
      </c>
      <c r="C230" s="77">
        <f>B230*(Assumptions!D$37/Assumptions!C$39)</f>
        <v>0</v>
      </c>
      <c r="D230" s="77">
        <f t="shared" si="1"/>
        <v>0</v>
      </c>
      <c r="E230" s="77">
        <f>IF(ROUND(D230,2)=0,0,Assumptions!$C$41)</f>
        <v>0</v>
      </c>
      <c r="F230" s="77">
        <f t="shared" si="2"/>
        <v>0</v>
      </c>
    </row>
    <row r="231" ht="15.75" customHeight="1">
      <c r="A231" s="35">
        <f t="shared" si="3"/>
        <v>225</v>
      </c>
      <c r="B231" s="77">
        <f t="shared" si="4"/>
        <v>0</v>
      </c>
      <c r="C231" s="77">
        <f>B231*(Assumptions!D$37/Assumptions!C$39)</f>
        <v>0</v>
      </c>
      <c r="D231" s="77">
        <f t="shared" si="1"/>
        <v>0</v>
      </c>
      <c r="E231" s="77">
        <f>IF(ROUND(D231,2)=0,0,Assumptions!$C$41)</f>
        <v>0</v>
      </c>
      <c r="F231" s="77">
        <f t="shared" si="2"/>
        <v>0</v>
      </c>
    </row>
    <row r="232" ht="15.75" customHeight="1">
      <c r="A232" s="35">
        <f t="shared" si="3"/>
        <v>226</v>
      </c>
      <c r="B232" s="77">
        <f t="shared" si="4"/>
        <v>0</v>
      </c>
      <c r="C232" s="77">
        <f>B232*(Assumptions!D$37/Assumptions!C$39)</f>
        <v>0</v>
      </c>
      <c r="D232" s="77">
        <f t="shared" si="1"/>
        <v>0</v>
      </c>
      <c r="E232" s="77">
        <f>IF(ROUND(D232,2)=0,0,Assumptions!$C$41)</f>
        <v>0</v>
      </c>
      <c r="F232" s="77">
        <f t="shared" si="2"/>
        <v>0</v>
      </c>
    </row>
    <row r="233" ht="15.75" customHeight="1">
      <c r="A233" s="35">
        <f t="shared" si="3"/>
        <v>227</v>
      </c>
      <c r="B233" s="77">
        <f t="shared" si="4"/>
        <v>0</v>
      </c>
      <c r="C233" s="77">
        <f>B233*(Assumptions!D$37/Assumptions!C$39)</f>
        <v>0</v>
      </c>
      <c r="D233" s="77">
        <f t="shared" si="1"/>
        <v>0</v>
      </c>
      <c r="E233" s="77">
        <f>IF(ROUND(D233,2)=0,0,Assumptions!$C$41)</f>
        <v>0</v>
      </c>
      <c r="F233" s="77">
        <f t="shared" si="2"/>
        <v>0</v>
      </c>
    </row>
    <row r="234" ht="15.75" customHeight="1">
      <c r="A234" s="35">
        <f t="shared" si="3"/>
        <v>228</v>
      </c>
      <c r="B234" s="77">
        <f t="shared" si="4"/>
        <v>0</v>
      </c>
      <c r="C234" s="77">
        <f>B234*(Assumptions!D$37/Assumptions!C$39)</f>
        <v>0</v>
      </c>
      <c r="D234" s="77">
        <f t="shared" si="1"/>
        <v>0</v>
      </c>
      <c r="E234" s="77">
        <f>IF(ROUND(D234,2)=0,0,Assumptions!$C$41)</f>
        <v>0</v>
      </c>
      <c r="F234" s="77">
        <f t="shared" si="2"/>
        <v>0</v>
      </c>
    </row>
    <row r="235" ht="15.75" customHeight="1">
      <c r="A235" s="35">
        <f t="shared" si="3"/>
        <v>229</v>
      </c>
      <c r="B235" s="77">
        <f t="shared" si="4"/>
        <v>0</v>
      </c>
      <c r="C235" s="77">
        <f>B235*(Assumptions!D$37/Assumptions!C$39)</f>
        <v>0</v>
      </c>
      <c r="D235" s="77">
        <f t="shared" si="1"/>
        <v>0</v>
      </c>
      <c r="E235" s="77">
        <f>IF(ROUND(D235,2)=0,0,Assumptions!$C$41)</f>
        <v>0</v>
      </c>
      <c r="F235" s="77">
        <f t="shared" si="2"/>
        <v>0</v>
      </c>
    </row>
    <row r="236" ht="15.75" customHeight="1">
      <c r="A236" s="35">
        <f t="shared" si="3"/>
        <v>230</v>
      </c>
      <c r="B236" s="77">
        <f t="shared" si="4"/>
        <v>0</v>
      </c>
      <c r="C236" s="77">
        <f>B236*(Assumptions!D$37/Assumptions!C$39)</f>
        <v>0</v>
      </c>
      <c r="D236" s="77">
        <f t="shared" si="1"/>
        <v>0</v>
      </c>
      <c r="E236" s="77">
        <f>IF(ROUND(D236,2)=0,0,Assumptions!$C$41)</f>
        <v>0</v>
      </c>
      <c r="F236" s="77">
        <f t="shared" si="2"/>
        <v>0</v>
      </c>
    </row>
    <row r="237" ht="15.75" customHeight="1">
      <c r="A237" s="35">
        <f t="shared" si="3"/>
        <v>231</v>
      </c>
      <c r="B237" s="77">
        <f t="shared" si="4"/>
        <v>0</v>
      </c>
      <c r="C237" s="77">
        <f>B237*(Assumptions!D$37/Assumptions!C$39)</f>
        <v>0</v>
      </c>
      <c r="D237" s="77">
        <f t="shared" si="1"/>
        <v>0</v>
      </c>
      <c r="E237" s="77">
        <f>IF(ROUND(D237,2)=0,0,Assumptions!$C$41)</f>
        <v>0</v>
      </c>
      <c r="F237" s="77">
        <f t="shared" si="2"/>
        <v>0</v>
      </c>
    </row>
    <row r="238" ht="15.75" customHeight="1">
      <c r="A238" s="35">
        <f t="shared" si="3"/>
        <v>232</v>
      </c>
      <c r="B238" s="77">
        <f t="shared" si="4"/>
        <v>0</v>
      </c>
      <c r="C238" s="77">
        <f>B238*(Assumptions!D$37/Assumptions!C$39)</f>
        <v>0</v>
      </c>
      <c r="D238" s="77">
        <f t="shared" si="1"/>
        <v>0</v>
      </c>
      <c r="E238" s="77">
        <f>IF(ROUND(D238,2)=0,0,Assumptions!$C$41)</f>
        <v>0</v>
      </c>
      <c r="F238" s="77">
        <f t="shared" si="2"/>
        <v>0</v>
      </c>
    </row>
    <row r="239" ht="15.75" customHeight="1">
      <c r="A239" s="35">
        <f t="shared" si="3"/>
        <v>233</v>
      </c>
      <c r="B239" s="77">
        <f t="shared" si="4"/>
        <v>0</v>
      </c>
      <c r="C239" s="77">
        <f>B239*(Assumptions!D$37/Assumptions!C$39)</f>
        <v>0</v>
      </c>
      <c r="D239" s="77">
        <f t="shared" si="1"/>
        <v>0</v>
      </c>
      <c r="E239" s="77">
        <f>IF(ROUND(D239,2)=0,0,Assumptions!$C$41)</f>
        <v>0</v>
      </c>
      <c r="F239" s="77">
        <f t="shared" si="2"/>
        <v>0</v>
      </c>
    </row>
    <row r="240" ht="15.75" customHeight="1">
      <c r="A240" s="35">
        <f t="shared" si="3"/>
        <v>234</v>
      </c>
      <c r="B240" s="77">
        <f t="shared" si="4"/>
        <v>0</v>
      </c>
      <c r="C240" s="77">
        <f>B240*(Assumptions!D$37/Assumptions!C$39)</f>
        <v>0</v>
      </c>
      <c r="D240" s="77">
        <f t="shared" si="1"/>
        <v>0</v>
      </c>
      <c r="E240" s="77">
        <f>IF(ROUND(D240,2)=0,0,Assumptions!$C$41)</f>
        <v>0</v>
      </c>
      <c r="F240" s="77">
        <f t="shared" si="2"/>
        <v>0</v>
      </c>
    </row>
    <row r="241" ht="15.75" customHeight="1">
      <c r="A241" s="35">
        <f t="shared" si="3"/>
        <v>235</v>
      </c>
      <c r="B241" s="77">
        <f t="shared" si="4"/>
        <v>0</v>
      </c>
      <c r="C241" s="77">
        <f>B241*(Assumptions!D$37/Assumptions!C$39)</f>
        <v>0</v>
      </c>
      <c r="D241" s="77">
        <f t="shared" si="1"/>
        <v>0</v>
      </c>
      <c r="E241" s="77">
        <f>IF(ROUND(D241,2)=0,0,Assumptions!$C$41)</f>
        <v>0</v>
      </c>
      <c r="F241" s="77">
        <f t="shared" si="2"/>
        <v>0</v>
      </c>
    </row>
    <row r="242" ht="15.75" customHeight="1">
      <c r="A242" s="35">
        <f t="shared" si="3"/>
        <v>236</v>
      </c>
      <c r="B242" s="77">
        <f t="shared" si="4"/>
        <v>0</v>
      </c>
      <c r="C242" s="77">
        <f>B242*(Assumptions!D$37/Assumptions!C$39)</f>
        <v>0</v>
      </c>
      <c r="D242" s="77">
        <f t="shared" si="1"/>
        <v>0</v>
      </c>
      <c r="E242" s="77">
        <f>IF(ROUND(D242,2)=0,0,Assumptions!$C$41)</f>
        <v>0</v>
      </c>
      <c r="F242" s="77">
        <f t="shared" si="2"/>
        <v>0</v>
      </c>
    </row>
    <row r="243" ht="15.75" customHeight="1">
      <c r="A243" s="35">
        <f t="shared" si="3"/>
        <v>237</v>
      </c>
      <c r="B243" s="77">
        <f t="shared" si="4"/>
        <v>0</v>
      </c>
      <c r="C243" s="77">
        <f>B243*(Assumptions!D$37/Assumptions!C$39)</f>
        <v>0</v>
      </c>
      <c r="D243" s="77">
        <f t="shared" si="1"/>
        <v>0</v>
      </c>
      <c r="E243" s="77">
        <f>IF(ROUND(D243,2)=0,0,Assumptions!$C$41)</f>
        <v>0</v>
      </c>
      <c r="F243" s="77">
        <f t="shared" si="2"/>
        <v>0</v>
      </c>
    </row>
    <row r="244" ht="15.75" customHeight="1">
      <c r="A244" s="35">
        <f t="shared" si="3"/>
        <v>238</v>
      </c>
      <c r="B244" s="77">
        <f t="shared" si="4"/>
        <v>0</v>
      </c>
      <c r="C244" s="77">
        <f>B244*(Assumptions!D$37/Assumptions!C$39)</f>
        <v>0</v>
      </c>
      <c r="D244" s="77">
        <f t="shared" si="1"/>
        <v>0</v>
      </c>
      <c r="E244" s="77">
        <f>IF(ROUND(D244,2)=0,0,Assumptions!$C$41)</f>
        <v>0</v>
      </c>
      <c r="F244" s="77">
        <f t="shared" si="2"/>
        <v>0</v>
      </c>
    </row>
    <row r="245" ht="15.75" customHeight="1">
      <c r="A245" s="35">
        <f t="shared" si="3"/>
        <v>239</v>
      </c>
      <c r="B245" s="77">
        <f t="shared" si="4"/>
        <v>0</v>
      </c>
      <c r="C245" s="77">
        <f>B245*(Assumptions!D$37/Assumptions!C$39)</f>
        <v>0</v>
      </c>
      <c r="D245" s="77">
        <f t="shared" si="1"/>
        <v>0</v>
      </c>
      <c r="E245" s="77">
        <f>IF(ROUND(D245,2)=0,0,Assumptions!$C$41)</f>
        <v>0</v>
      </c>
      <c r="F245" s="77">
        <f t="shared" si="2"/>
        <v>0</v>
      </c>
    </row>
    <row r="246" ht="15.75" customHeight="1">
      <c r="A246" s="35">
        <f t="shared" si="3"/>
        <v>240</v>
      </c>
      <c r="B246" s="77">
        <f t="shared" si="4"/>
        <v>0</v>
      </c>
      <c r="C246" s="77">
        <f>B246*(Assumptions!D$37/Assumptions!C$39)</f>
        <v>0</v>
      </c>
      <c r="D246" s="77">
        <f t="shared" si="1"/>
        <v>0</v>
      </c>
      <c r="E246" s="77">
        <f>IF(ROUND(D246,2)=0,0,Assumptions!$C$41)</f>
        <v>0</v>
      </c>
      <c r="F246" s="77">
        <f t="shared" si="2"/>
        <v>0</v>
      </c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2018-06-12T10:40:12Z</dcterms:created>
  <dc:creator>Giles Morris</dc:creator>
</cp:coreProperties>
</file>